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roductencatalogus" sheetId="1" r:id="rId1"/>
  </sheets>
  <definedNames>
    <definedName name="_xlnm._FilterDatabase" localSheetId="0" hidden="1">Productencatalogus!$A$1:$N$311</definedName>
  </definedNames>
  <calcPr fullCalcOnLoad="1"/>
</workbook>
</file>

<file path=xl/sharedStrings.xml><?xml version="1.0" encoding="utf-8"?>
<sst xmlns="http://schemas.openxmlformats.org/spreadsheetml/2006/main" count="931" uniqueCount="931">
  <si>
    <t>Product ID</t>
  </si>
  <si>
    <t>Omschrijving</t>
  </si>
  <si>
    <t>Hoofdbranche</t>
  </si>
  <si>
    <t>Branche</t>
  </si>
  <si>
    <t>Maatschappij</t>
  </si>
  <si>
    <t>Productsoort</t>
  </si>
  <si>
    <t>Tarief</t>
  </si>
  <si>
    <t>UIV product</t>
  </si>
  <si>
    <t>Rolls product ID</t>
  </si>
  <si>
    <t>Verzekeringskaart</t>
  </si>
  <si>
    <t>Status</t>
  </si>
  <si>
    <t>Gereed sinds</t>
  </si>
  <si>
    <t>Aantal kantoren in gebruik</t>
  </si>
  <si>
    <t>Opmerking</t>
  </si>
  <si>
    <t>22567201</t>
  </si>
  <si>
    <t>Collectieve ongevallen AIG</t>
  </si>
  <si>
    <t>01000</t>
  </si>
  <si>
    <t>Collectieve ongevallen</t>
  </si>
  <si>
    <t>AIG Europe SA, Netherlands Branch (A030)</t>
  </si>
  <si>
    <t>Zakelijk</t>
  </si>
  <si>
    <t>VPI</t>
  </si>
  <si>
    <t/>
  </si>
  <si>
    <t>Actief</t>
  </si>
  <si>
    <t>02-09-2019</t>
  </si>
  <si>
    <t>6</t>
  </si>
  <si>
    <t>22567202</t>
  </si>
  <si>
    <t>Collectieve ongevallen Amlin</t>
  </si>
  <si>
    <t>MS Amlin Insurance SE (A549)</t>
  </si>
  <si>
    <t>VPI (Acceptatie)</t>
  </si>
  <si>
    <t>03-11-2021</t>
  </si>
  <si>
    <t>3</t>
  </si>
  <si>
    <t>22567205</t>
  </si>
  <si>
    <t>Collectieve ongevallen Chubb</t>
  </si>
  <si>
    <t>Chubb European Group SE (C505)</t>
  </si>
  <si>
    <t>IPC (Acceptatie)</t>
  </si>
  <si>
    <t>31-10-2023</t>
  </si>
  <si>
    <t>22567204</t>
  </si>
  <si>
    <t>Collectieve ongevallen Zurich</t>
  </si>
  <si>
    <t>Zurich Insurance Public Limited Company (Z506)</t>
  </si>
  <si>
    <t>22011020</t>
  </si>
  <si>
    <t>Ongevallen Zevenwouden 2021</t>
  </si>
  <si>
    <t>Ongevallen</t>
  </si>
  <si>
    <t>Zevenwouden (A019)</t>
  </si>
  <si>
    <t>Particulier</t>
  </si>
  <si>
    <t>28-09-2022</t>
  </si>
  <si>
    <t>8</t>
  </si>
  <si>
    <t>22999014</t>
  </si>
  <si>
    <t>Ongevallenverzekering Zevenwouden</t>
  </si>
  <si>
    <t>IPC</t>
  </si>
  <si>
    <t>31-05-2017</t>
  </si>
  <si>
    <t>1</t>
  </si>
  <si>
    <t>22011003</t>
  </si>
  <si>
    <t>Ongevallen a.s.r.</t>
  </si>
  <si>
    <t>ASR Schadeverzekering N.V. (A059)</t>
  </si>
  <si>
    <t>21-01-2015</t>
  </si>
  <si>
    <t>19</t>
  </si>
  <si>
    <t>Maatwerk</t>
  </si>
  <si>
    <t>Gezinsongevallen ANSVAR</t>
  </si>
  <si>
    <t>Ansvar Verzekeringsmaatschappij N.V. (A121)</t>
  </si>
  <si>
    <t>ANVA</t>
  </si>
  <si>
    <t>Aparte kaart per dekking</t>
  </si>
  <si>
    <t>16-08-2019</t>
  </si>
  <si>
    <t>n.v.t.</t>
  </si>
  <si>
    <t>22999101</t>
  </si>
  <si>
    <t>Gezinsongevallen Guardian Group</t>
  </si>
  <si>
    <t>Guardian Group Nederland N.V. (F506)</t>
  </si>
  <si>
    <t>27-03-2014</t>
  </si>
  <si>
    <t>22011007</t>
  </si>
  <si>
    <t>Ongevallen Nationale Nederlanden</t>
  </si>
  <si>
    <t>Nationale-Nederlanden Schadeverzekering Mij. N.V. (N013)</t>
  </si>
  <si>
    <t>15-04-2015</t>
  </si>
  <si>
    <t>22011011</t>
  </si>
  <si>
    <t>Ongevallen Goudse</t>
  </si>
  <si>
    <t>Goudse Schadeverzekeringen N.V. (N017)</t>
  </si>
  <si>
    <t>11-04-2017</t>
  </si>
  <si>
    <t>12</t>
  </si>
  <si>
    <t>22011021</t>
  </si>
  <si>
    <t>Ongevallen De Zeeuwse</t>
  </si>
  <si>
    <t>De Zeeuwse (N019)</t>
  </si>
  <si>
    <t>22011002</t>
  </si>
  <si>
    <t>Gezinsongevallen Avéro Achmea</t>
  </si>
  <si>
    <t>Avéro Schade (O109)</t>
  </si>
  <si>
    <t>12-11-2013</t>
  </si>
  <si>
    <t>22011015</t>
  </si>
  <si>
    <t>Ongevallen Avéro Achmea POZ</t>
  </si>
  <si>
    <t>15-12-2021</t>
  </si>
  <si>
    <t>14</t>
  </si>
  <si>
    <t>22011008</t>
  </si>
  <si>
    <t>Persoonlijke ongevallen Avéro Achmea</t>
  </si>
  <si>
    <t>21-07-2016</t>
  </si>
  <si>
    <t>2</t>
  </si>
  <si>
    <t>Ongevallen Unigarant</t>
  </si>
  <si>
    <t>UVM Verzekeringsmaatschappij N.V. (U020)</t>
  </si>
  <si>
    <t>27-02-2020</t>
  </si>
  <si>
    <t>22011001</t>
  </si>
  <si>
    <t>Ongevallen Unigarant 2024</t>
  </si>
  <si>
    <t>In aanbouw</t>
  </si>
  <si>
    <t>0</t>
  </si>
  <si>
    <t>22567101</t>
  </si>
  <si>
    <t>Collectieve SVI (Plus) werknemers AIG</t>
  </si>
  <si>
    <t>Schadeverzekering werknemers</t>
  </si>
  <si>
    <t>29-08-2019</t>
  </si>
  <si>
    <t>22567102</t>
  </si>
  <si>
    <t>Werknemers schadeverzekering (WSV) Plus HDI</t>
  </si>
  <si>
    <t>HDI Global Specialty SE, the Netherlands (H521)</t>
  </si>
  <si>
    <t>22567203</t>
  </si>
  <si>
    <t>Schadeverzekering werknemers Markel</t>
  </si>
  <si>
    <t>Markel Insurance S.E. (M532)</t>
  </si>
  <si>
    <t>04-11-2021</t>
  </si>
  <si>
    <t>22027002</t>
  </si>
  <si>
    <t>Aanhanger a.s.r.</t>
  </si>
  <si>
    <t>02000</t>
  </si>
  <si>
    <t>Aanhanger</t>
  </si>
  <si>
    <t>11-07-2016</t>
  </si>
  <si>
    <t>18</t>
  </si>
  <si>
    <t>22027004</t>
  </si>
  <si>
    <t>Aanhanger Nationale Nederlanden</t>
  </si>
  <si>
    <t>12-07-2016</t>
  </si>
  <si>
    <t>22027503</t>
  </si>
  <si>
    <t>Aanhanger zakelijk Nationale Nederlanden</t>
  </si>
  <si>
    <t>22027003</t>
  </si>
  <si>
    <t>Aanhanger Avéro Achmea</t>
  </si>
  <si>
    <t>22027007</t>
  </si>
  <si>
    <t>Aanhanger Avéro Achmea POZ</t>
  </si>
  <si>
    <t>17</t>
  </si>
  <si>
    <t>22027502</t>
  </si>
  <si>
    <t>Aanhanger zakelijk Avéro Achmea BAP</t>
  </si>
  <si>
    <t>19-03-2024</t>
  </si>
  <si>
    <t>VvAA aanhangerverzekering</t>
  </si>
  <si>
    <t>VvAA (V103)</t>
  </si>
  <si>
    <t>05-02-2019</t>
  </si>
  <si>
    <t>VvAA paardentrailerverzekering</t>
  </si>
  <si>
    <t>18-03-2017</t>
  </si>
  <si>
    <t>22021201</t>
  </si>
  <si>
    <t>Bestelauto particulier a.s.r.</t>
  </si>
  <si>
    <t>Bestelauto particulier</t>
  </si>
  <si>
    <t>9198</t>
  </si>
  <si>
    <t>06-03-2017</t>
  </si>
  <si>
    <t>20</t>
  </si>
  <si>
    <t>22021203</t>
  </si>
  <si>
    <t>Bestelauto particulier Goudse</t>
  </si>
  <si>
    <t>6200</t>
  </si>
  <si>
    <t>28-12-2020</t>
  </si>
  <si>
    <t>Dit is hetzelfde product als de particuliere personenauto, object ID 22020059.</t>
  </si>
  <si>
    <t>22021001</t>
  </si>
  <si>
    <t>Bestelauto a.s.r.</t>
  </si>
  <si>
    <t>Bestelauto zakelijk</t>
  </si>
  <si>
    <t>11771</t>
  </si>
  <si>
    <t>07-01-2015</t>
  </si>
  <si>
    <t>21</t>
  </si>
  <si>
    <t>22021003</t>
  </si>
  <si>
    <t>Bestelauto a.s.r. 2024</t>
  </si>
  <si>
    <t>10</t>
  </si>
  <si>
    <t>Bestelauto Amlin</t>
  </si>
  <si>
    <t>01-11-2017</t>
  </si>
  <si>
    <t>22021023</t>
  </si>
  <si>
    <t>Bestelauto zakelijk Amlin Wagenpark</t>
  </si>
  <si>
    <t>30-11-2022</t>
  </si>
  <si>
    <t>5</t>
  </si>
  <si>
    <t>22021008</t>
  </si>
  <si>
    <t>Bestelauto Nationale Nederlanden</t>
  </si>
  <si>
    <t>10102</t>
  </si>
  <si>
    <t>24-11-2016</t>
  </si>
  <si>
    <t>23</t>
  </si>
  <si>
    <t>22021018</t>
  </si>
  <si>
    <t>Bestelauto zakelijk Goudse 2019</t>
  </si>
  <si>
    <t>31-01-2020</t>
  </si>
  <si>
    <t>9</t>
  </si>
  <si>
    <t>22021099</t>
  </si>
  <si>
    <t>Bestelauto zakelijk De Zeeuwse</t>
  </si>
  <si>
    <t>01-03-2021</t>
  </si>
  <si>
    <t>22021022</t>
  </si>
  <si>
    <t>Bestelauto Avéro Achmea BAP</t>
  </si>
  <si>
    <t>26-03-2024</t>
  </si>
  <si>
    <t>22021002</t>
  </si>
  <si>
    <t>Bestelauto Avéro Achmea VZP</t>
  </si>
  <si>
    <t>25-01-2016</t>
  </si>
  <si>
    <t>22021009</t>
  </si>
  <si>
    <t>Bestelauto Allianz SME</t>
  </si>
  <si>
    <t>Allianz Nederland Schadeverzekering N.V. (R021)</t>
  </si>
  <si>
    <t>14-03-2017</t>
  </si>
  <si>
    <t>15</t>
  </si>
  <si>
    <t>22023007</t>
  </si>
  <si>
    <t>Bromfiets a.s.r.</t>
  </si>
  <si>
    <t>Bromfiets</t>
  </si>
  <si>
    <t>13-05-2015</t>
  </si>
  <si>
    <t>22023006</t>
  </si>
  <si>
    <t>Bromfiets Nationale Nederlanden</t>
  </si>
  <si>
    <t>06-05-2014</t>
  </si>
  <si>
    <t>Bromfiets Unigarant</t>
  </si>
  <si>
    <t>18-09-2018</t>
  </si>
  <si>
    <t>Brommobiel Unigarant</t>
  </si>
  <si>
    <t>Snorfiets Unigarant</t>
  </si>
  <si>
    <t>22022033</t>
  </si>
  <si>
    <t>Toercaravan a.s.r.</t>
  </si>
  <si>
    <t>Caravan</t>
  </si>
  <si>
    <t>13-05-2016</t>
  </si>
  <si>
    <t>22022073</t>
  </si>
  <si>
    <t>Vouwcaravan a.s.r.</t>
  </si>
  <si>
    <t>01-05-2017</t>
  </si>
  <si>
    <t>22022034</t>
  </si>
  <si>
    <t>Toercaravan Nationale Nederlanden</t>
  </si>
  <si>
    <t>22022108</t>
  </si>
  <si>
    <t>Stacaravan Goudse 2020</t>
  </si>
  <si>
    <t>19-04-2021</t>
  </si>
  <si>
    <t>22022109</t>
  </si>
  <si>
    <t>Toercaravan Goudse 2020</t>
  </si>
  <si>
    <t>11</t>
  </si>
  <si>
    <t>22022110</t>
  </si>
  <si>
    <t>Vouwcaravan Goudse 2020</t>
  </si>
  <si>
    <t>22022111</t>
  </si>
  <si>
    <t>Stacaravan De Zeeuwse</t>
  </si>
  <si>
    <t>28-10-2021</t>
  </si>
  <si>
    <t>22022112</t>
  </si>
  <si>
    <t>Toercaravan De Zeeuwse</t>
  </si>
  <si>
    <t>22022113</t>
  </si>
  <si>
    <t>Vouwcaravan De Zeeuwse</t>
  </si>
  <si>
    <t>22022091</t>
  </si>
  <si>
    <t>Caravan Avéro Achmea POZ</t>
  </si>
  <si>
    <t>16</t>
  </si>
  <si>
    <t>22022002</t>
  </si>
  <si>
    <t>Stacaravan Avéro Achmea</t>
  </si>
  <si>
    <t>10-10-2013</t>
  </si>
  <si>
    <t>22022032</t>
  </si>
  <si>
    <t>Toercaravan Avéro Achmea</t>
  </si>
  <si>
    <t>13-11-2013</t>
  </si>
  <si>
    <t>22022072</t>
  </si>
  <si>
    <t>Vouwcaravan Avéro Achmea</t>
  </si>
  <si>
    <t>13-12-2013</t>
  </si>
  <si>
    <t>22022107</t>
  </si>
  <si>
    <t>Caravan Anker</t>
  </si>
  <si>
    <t>Anker Verzekeringen NV (P020)</t>
  </si>
  <si>
    <t>13-07-2022</t>
  </si>
  <si>
    <t>Stacaravan Unigarant</t>
  </si>
  <si>
    <t>02-05-2019</t>
  </si>
  <si>
    <t>Toercaravan Unigarant</t>
  </si>
  <si>
    <t>30-01-2019</t>
  </si>
  <si>
    <t>Vouwcaravan Unigarant</t>
  </si>
  <si>
    <t>VvAA caravanverzekering</t>
  </si>
  <si>
    <t>VvAA vouwwagenverzekering</t>
  </si>
  <si>
    <t>22029002</t>
  </si>
  <si>
    <t>Kampeerauto a.s.r.</t>
  </si>
  <si>
    <t>Kampeerwagen</t>
  </si>
  <si>
    <t>10-06-2014</t>
  </si>
  <si>
    <t>22029003</t>
  </si>
  <si>
    <t>Kampeerauto Avéro Achmea</t>
  </si>
  <si>
    <t>26-07-2016</t>
  </si>
  <si>
    <t>22029005</t>
  </si>
  <si>
    <t>Kampeerwagen Avéro Achmea POZ</t>
  </si>
  <si>
    <t>Kampeerauto Unigarant</t>
  </si>
  <si>
    <t>24-12-2018</t>
  </si>
  <si>
    <t>VvAA camperverzekering</t>
  </si>
  <si>
    <t>22025003</t>
  </si>
  <si>
    <t>Motor a.s.r.</t>
  </si>
  <si>
    <t>Motor/Scooter</t>
  </si>
  <si>
    <t>20577</t>
  </si>
  <si>
    <t>06-12-2013</t>
  </si>
  <si>
    <t>22025402</t>
  </si>
  <si>
    <t>Motor zakelijk a.s.r.</t>
  </si>
  <si>
    <t>9207</t>
  </si>
  <si>
    <t>07-11-2022</t>
  </si>
  <si>
    <t>Motor Bovemij</t>
  </si>
  <si>
    <t>Bovemij (B033)</t>
  </si>
  <si>
    <t>15459</t>
  </si>
  <si>
    <t>30-06-2017</t>
  </si>
  <si>
    <t>22025006</t>
  </si>
  <si>
    <t>Motor Nationale Nederlanden</t>
  </si>
  <si>
    <t>616</t>
  </si>
  <si>
    <t>24-08-2016</t>
  </si>
  <si>
    <t>22025008</t>
  </si>
  <si>
    <t>Motor Nationale Nederlanden 2023</t>
  </si>
  <si>
    <t>12-04-2024</t>
  </si>
  <si>
    <t>7</t>
  </si>
  <si>
    <t>22025010</t>
  </si>
  <si>
    <t>Motor Goudse</t>
  </si>
  <si>
    <t>7813</t>
  </si>
  <si>
    <t>06-04-2017</t>
  </si>
  <si>
    <t>22025021</t>
  </si>
  <si>
    <t>Motor De Zeeuwse</t>
  </si>
  <si>
    <t>22025002</t>
  </si>
  <si>
    <t>Motor Avéro Achmea</t>
  </si>
  <si>
    <t>16739</t>
  </si>
  <si>
    <t>03-10-2013</t>
  </si>
  <si>
    <t>22025015</t>
  </si>
  <si>
    <t>Motor Avéro Achmea POZ</t>
  </si>
  <si>
    <t>22025013</t>
  </si>
  <si>
    <t>Motor Allianz</t>
  </si>
  <si>
    <t>16683</t>
  </si>
  <si>
    <t>08-04-2018</t>
  </si>
  <si>
    <t>13</t>
  </si>
  <si>
    <t>Motor Unigarant</t>
  </si>
  <si>
    <t>22-09-2017</t>
  </si>
  <si>
    <t>VvAA motorverzekering</t>
  </si>
  <si>
    <t>14-09-2017</t>
  </si>
  <si>
    <t>22021301</t>
  </si>
  <si>
    <t>Oldtimer bestelauto a.s.r.</t>
  </si>
  <si>
    <t>Oldtimer bestelauto</t>
  </si>
  <si>
    <t>14-08-2019</t>
  </si>
  <si>
    <t>Oldtimer bromfiets Unigarant</t>
  </si>
  <si>
    <t>Oldtimer bromfiets</t>
  </si>
  <si>
    <t>31-03-2020</t>
  </si>
  <si>
    <t>22025502</t>
  </si>
  <si>
    <t>Oldtimer motor a.s.r.</t>
  </si>
  <si>
    <t>Oldtimer motor</t>
  </si>
  <si>
    <t>04-03-2014</t>
  </si>
  <si>
    <t>22025504</t>
  </si>
  <si>
    <t>Oldtimer motor Avéro Achmea POZ</t>
  </si>
  <si>
    <t>Oldtimer motor Unigarant</t>
  </si>
  <si>
    <t>VvAA oldtimer motorverzekering</t>
  </si>
  <si>
    <t>27-11-2020</t>
  </si>
  <si>
    <t>22021502</t>
  </si>
  <si>
    <t>Oldtimer personenauto a.s.r.</t>
  </si>
  <si>
    <t>Oldtimer personenauto</t>
  </si>
  <si>
    <t>22021508</t>
  </si>
  <si>
    <t>Oldtimer personenauto Nationale Nederlanden</t>
  </si>
  <si>
    <t>05-12-2016</t>
  </si>
  <si>
    <t>22021510</t>
  </si>
  <si>
    <t>Oldtimer personenauto Goudse</t>
  </si>
  <si>
    <t>07-04-2017</t>
  </si>
  <si>
    <t>22021513</t>
  </si>
  <si>
    <t>Oldtimer personenauto De Zeeuwse</t>
  </si>
  <si>
    <t>22021503</t>
  </si>
  <si>
    <t>Oldtimer personenauto Avéro Achmea</t>
  </si>
  <si>
    <t>12-05-2014</t>
  </si>
  <si>
    <t>22021515</t>
  </si>
  <si>
    <t>Oldtimer personenauto Avéro Achmea POZ</t>
  </si>
  <si>
    <t>Oldtimer personenauto Unigarant</t>
  </si>
  <si>
    <t>02-01-2019</t>
  </si>
  <si>
    <t>VvAA oldtimerverzekering</t>
  </si>
  <si>
    <t>28-09-2017</t>
  </si>
  <si>
    <t>22020012</t>
  </si>
  <si>
    <t>Personenauto a.s.r. 2021</t>
  </si>
  <si>
    <t>Personenauto particulier</t>
  </si>
  <si>
    <t>20566</t>
  </si>
  <si>
    <t>15-09-2021</t>
  </si>
  <si>
    <t>22</t>
  </si>
  <si>
    <t>Personenauto Bovemij</t>
  </si>
  <si>
    <t>23098</t>
  </si>
  <si>
    <t>21-06-2017</t>
  </si>
  <si>
    <t>22020009</t>
  </si>
  <si>
    <t>Personenauto Nationale Nederlanden</t>
  </si>
  <si>
    <t>18840</t>
  </si>
  <si>
    <t>03-06-2013</t>
  </si>
  <si>
    <t>22020059</t>
  </si>
  <si>
    <t>Personenauto Goudse 2019</t>
  </si>
  <si>
    <t>14-05-2019</t>
  </si>
  <si>
    <t>22020067</t>
  </si>
  <si>
    <t>Personenauto De Zeeuwse</t>
  </si>
  <si>
    <t>13-07-2021</t>
  </si>
  <si>
    <t>22020005</t>
  </si>
  <si>
    <t>Personenauto Avéro Achmea</t>
  </si>
  <si>
    <t>16751|16752</t>
  </si>
  <si>
    <t>22020058</t>
  </si>
  <si>
    <t>Personenauto Avéro Achmea POZ</t>
  </si>
  <si>
    <t>22910</t>
  </si>
  <si>
    <t>22020051</t>
  </si>
  <si>
    <t>Personenauto Allianz 2017</t>
  </si>
  <si>
    <t>15147</t>
  </si>
  <si>
    <t>31-10-2017</t>
  </si>
  <si>
    <t>22020007</t>
  </si>
  <si>
    <t>Personenauto Allianz EDP</t>
  </si>
  <si>
    <t>01-03-2024</t>
  </si>
  <si>
    <t>22020062</t>
  </si>
  <si>
    <t>Personenauto Rhion</t>
  </si>
  <si>
    <t>Rhion Versicherung AG (R515)</t>
  </si>
  <si>
    <t>20206</t>
  </si>
  <si>
    <t>05-12-2020</t>
  </si>
  <si>
    <t>22020502</t>
  </si>
  <si>
    <t>Personenauto zakelijk a.s.r.</t>
  </si>
  <si>
    <t>Personenauto zakelijk</t>
  </si>
  <si>
    <t>10424</t>
  </si>
  <si>
    <t>23-10-2017</t>
  </si>
  <si>
    <t>22020526</t>
  </si>
  <si>
    <t>Personenauto zakelijk a.s.r. 2024</t>
  </si>
  <si>
    <t>Personenauto zakelijk Amlin</t>
  </si>
  <si>
    <t>23102</t>
  </si>
  <si>
    <t>22020523</t>
  </si>
  <si>
    <t>Personenauto zakelijk Amlin Wagenpark</t>
  </si>
  <si>
    <t>22020504</t>
  </si>
  <si>
    <t>Personenauto zakelijk Nationale Nederlanden</t>
  </si>
  <si>
    <t>10101</t>
  </si>
  <si>
    <t>22020518</t>
  </si>
  <si>
    <t>Personenauto zakelijk Goudse 2019</t>
  </si>
  <si>
    <t>23101</t>
  </si>
  <si>
    <t>13-01-2020</t>
  </si>
  <si>
    <t>22020599</t>
  </si>
  <si>
    <t>Personenauto zakelijk De Zeeuwse</t>
  </si>
  <si>
    <t>23103</t>
  </si>
  <si>
    <t>22020522</t>
  </si>
  <si>
    <t>Personenauto zakelijk Avéro Achmea BAP</t>
  </si>
  <si>
    <t>22020507</t>
  </si>
  <si>
    <t>Personenauto zakelijk Avéro Achmea Excellent</t>
  </si>
  <si>
    <t>16758</t>
  </si>
  <si>
    <t>20-07-2018</t>
  </si>
  <si>
    <t>22020515</t>
  </si>
  <si>
    <t>Personenauto zakelijk Allianz APZ</t>
  </si>
  <si>
    <t>17494</t>
  </si>
  <si>
    <t>29-01-2019</t>
  </si>
  <si>
    <t>Verkeersschade Maas Lloyd</t>
  </si>
  <si>
    <t>Schade inzittenden</t>
  </si>
  <si>
    <t>N.V. Schadeverzekeringsmaatschappij Maas Lloyd (M002)</t>
  </si>
  <si>
    <t>Scootmobiel Unigarant</t>
  </si>
  <si>
    <t>Scootmobiel</t>
  </si>
  <si>
    <t>12-05-2020</t>
  </si>
  <si>
    <t>22028004</t>
  </si>
  <si>
    <t>Vrachtauto zakelijk a.s.r.</t>
  </si>
  <si>
    <t>Vrachtauto</t>
  </si>
  <si>
    <t>22028003</t>
  </si>
  <si>
    <t>Vrachtauto zakelijk Nationale Nederlanden</t>
  </si>
  <si>
    <t>22563301</t>
  </si>
  <si>
    <t>CAR/Montage Nationale Nederlanden</t>
  </si>
  <si>
    <t>03000</t>
  </si>
  <si>
    <t>CAR/Montage</t>
  </si>
  <si>
    <t>Meerdere definities</t>
  </si>
  <si>
    <t>29-12-2021</t>
  </si>
  <si>
    <t>22563601</t>
  </si>
  <si>
    <t>Computer Elektronica Instrumenten a.s.r.</t>
  </si>
  <si>
    <t>Computer</t>
  </si>
  <si>
    <t>28-01-2020</t>
  </si>
  <si>
    <t>22563602</t>
  </si>
  <si>
    <t>Computer Amlin</t>
  </si>
  <si>
    <t>22563604</t>
  </si>
  <si>
    <t>Computer Nationale Nederlanden</t>
  </si>
  <si>
    <t>01-01-2022</t>
  </si>
  <si>
    <t>22035097</t>
  </si>
  <si>
    <t>Doorlopende fietsverzekering Allianz Assistance</t>
  </si>
  <si>
    <t>Fiets</t>
  </si>
  <si>
    <t>Allianz Assistance (E515)</t>
  </si>
  <si>
    <t>11-05-2017</t>
  </si>
  <si>
    <t>22035008</t>
  </si>
  <si>
    <t>Doorlopende fiets/e-bikeverzekering Anker</t>
  </si>
  <si>
    <t>22035100</t>
  </si>
  <si>
    <t>Doorlopende fietsverzekering Unigarant</t>
  </si>
  <si>
    <t>26-06-2023</t>
  </si>
  <si>
    <t>16-03-2020</t>
  </si>
  <si>
    <t>VvAA golfverzekering</t>
  </si>
  <si>
    <t>Golf</t>
  </si>
  <si>
    <t>VvAA hobby- &amp; sportartikelenverzekering</t>
  </si>
  <si>
    <t>Hobby- en sportartikelen</t>
  </si>
  <si>
    <t>22563603</t>
  </si>
  <si>
    <t>Machinebreuk Amlin</t>
  </si>
  <si>
    <t>Machinebreuk</t>
  </si>
  <si>
    <t>15-10-2021</t>
  </si>
  <si>
    <t>22037011</t>
  </si>
  <si>
    <t>Pleziervaartuig a.s.r. 2021</t>
  </si>
  <si>
    <t>Pleziervaartuig</t>
  </si>
  <si>
    <t>16-09-2021</t>
  </si>
  <si>
    <t>22037006</t>
  </si>
  <si>
    <t>Bootverzekering Nationale Nederlanden</t>
  </si>
  <si>
    <t>03-12-2018</t>
  </si>
  <si>
    <t>22037007</t>
  </si>
  <si>
    <t>Bootverzekering Avéro Achmea POZ</t>
  </si>
  <si>
    <t>22037003</t>
  </si>
  <si>
    <t>Pleziervaartuig Avéro Achmea</t>
  </si>
  <si>
    <t>13-03-2014</t>
  </si>
  <si>
    <t>Pleziervaartuig Unigarant</t>
  </si>
  <si>
    <t>28-04-2020</t>
  </si>
  <si>
    <t>22037013</t>
  </si>
  <si>
    <t>Watersport/Jetski Unigarant</t>
  </si>
  <si>
    <t>VvAA bootverzekering</t>
  </si>
  <si>
    <t>22563101</t>
  </si>
  <si>
    <t>Eigen vervoer a.s.r.</t>
  </si>
  <si>
    <t>Transport eigen vervoer</t>
  </si>
  <si>
    <t>16-12-2019</t>
  </si>
  <si>
    <t>22563104</t>
  </si>
  <si>
    <t>Eigen vervoer Nationale Nederlanden</t>
  </si>
  <si>
    <t>30-12-2021</t>
  </si>
  <si>
    <t>22563204</t>
  </si>
  <si>
    <t>Transportverzekering Chubb</t>
  </si>
  <si>
    <t>Transport goederen</t>
  </si>
  <si>
    <t>22563503</t>
  </si>
  <si>
    <t>Landmateriaal a.s.r. 2022</t>
  </si>
  <si>
    <t>Werk- en landbouw</t>
  </si>
  <si>
    <t>30-04-2022</t>
  </si>
  <si>
    <t>22563502</t>
  </si>
  <si>
    <t>Werkmaterieel Nationale Nederlanden</t>
  </si>
  <si>
    <t>17-06-2022</t>
  </si>
  <si>
    <t>22563504</t>
  </si>
  <si>
    <t>Werkmaterieel Nationale Nederlanden 2023</t>
  </si>
  <si>
    <t>In pilot testing</t>
  </si>
  <si>
    <t>22609003</t>
  </si>
  <si>
    <t>Pechhulp Allianz Assistance</t>
  </si>
  <si>
    <t>03500</t>
  </si>
  <si>
    <t>Pechhulp</t>
  </si>
  <si>
    <t>28-11-2017</t>
  </si>
  <si>
    <t>22999012</t>
  </si>
  <si>
    <t>Doorlopende reis- en annulering Zevenwouden</t>
  </si>
  <si>
    <t>Reis en annulering</t>
  </si>
  <si>
    <t>29-05-2017</t>
  </si>
  <si>
    <t>22601042</t>
  </si>
  <si>
    <t>Doorlopende reis- en annulering Zevenwouden 2021</t>
  </si>
  <si>
    <t>09-07-2021</t>
  </si>
  <si>
    <t>22601005</t>
  </si>
  <si>
    <t>Doorlopende reisverzekering a.s.r.</t>
  </si>
  <si>
    <t>23-10-2013</t>
  </si>
  <si>
    <t>22601001</t>
  </si>
  <si>
    <t>Doorlopende reis- en annulering Allianz Assistance 2023</t>
  </si>
  <si>
    <t>18-10-2023</t>
  </si>
  <si>
    <t>22999102</t>
  </si>
  <si>
    <t>Doorlopende reis Guardian Group</t>
  </si>
  <si>
    <t>22601006</t>
  </si>
  <si>
    <t>Doorlopende reisverzekering Nationale Nederlanden</t>
  </si>
  <si>
    <t>22-01-2014</t>
  </si>
  <si>
    <t>22601016</t>
  </si>
  <si>
    <t>Doorlopende reisverzekering Goudse</t>
  </si>
  <si>
    <t>15-04-2017</t>
  </si>
  <si>
    <t>22601044</t>
  </si>
  <si>
    <t>Doorlopende reisverzekering De Zeeuwse</t>
  </si>
  <si>
    <t>29-10-2021</t>
  </si>
  <si>
    <t>22601007</t>
  </si>
  <si>
    <t>Doorlopende reisverzekering Avéro Achmea</t>
  </si>
  <si>
    <t>02-05-2014</t>
  </si>
  <si>
    <t>22601024</t>
  </si>
  <si>
    <t>Doorlopende reisverzekering Avéro Achmea POZ</t>
  </si>
  <si>
    <t>02-08-2019</t>
  </si>
  <si>
    <t>22601048</t>
  </si>
  <si>
    <t>Doorlopende reisverzekering Anker 2022</t>
  </si>
  <si>
    <t>Doorlopende reisverzekering Unigarant</t>
  </si>
  <si>
    <t>03-02-2020</t>
  </si>
  <si>
    <t>22601011</t>
  </si>
  <si>
    <t>Doorlopende reisverzekering Unigarant 2023</t>
  </si>
  <si>
    <t>22601019</t>
  </si>
  <si>
    <t>Kortlopende reisverzekering Allianz Assistance</t>
  </si>
  <si>
    <t>Reis en annulering aflopend</t>
  </si>
  <si>
    <t>23-11-2018</t>
  </si>
  <si>
    <t>22601049</t>
  </si>
  <si>
    <t>Kortlopende reisverzekering Anker 2023</t>
  </si>
  <si>
    <t>22568101</t>
  </si>
  <si>
    <t>Travel Guard Zakelijke Reisverzekering AIG</t>
  </si>
  <si>
    <t>Zakelijke reis en annulering</t>
  </si>
  <si>
    <t>09-09-2019</t>
  </si>
  <si>
    <t>22568102</t>
  </si>
  <si>
    <t>Doorlopende zakenreisverzekering Allianz Assistance</t>
  </si>
  <si>
    <t>01-02-2021</t>
  </si>
  <si>
    <t>22566113</t>
  </si>
  <si>
    <t>Bedrijfsschade Zevenwouden</t>
  </si>
  <si>
    <t>05000</t>
  </si>
  <si>
    <t>Bedrijfsschade</t>
  </si>
  <si>
    <t>22566101</t>
  </si>
  <si>
    <t>Bedrijfsschade a.s.r.</t>
  </si>
  <si>
    <t>27-08-2019</t>
  </si>
  <si>
    <t>22566103</t>
  </si>
  <si>
    <t>Bedrijfsschade a.s.r. 2023</t>
  </si>
  <si>
    <t>07-02-2024</t>
  </si>
  <si>
    <t>22566108</t>
  </si>
  <si>
    <t>Bedrijfsschade Amlin</t>
  </si>
  <si>
    <t>22566112</t>
  </si>
  <si>
    <t>Bedrijfsschade HDI</t>
  </si>
  <si>
    <t>25-10-2023</t>
  </si>
  <si>
    <t>22566102</t>
  </si>
  <si>
    <t>Bedrijfsschade Nationale Nederlanden</t>
  </si>
  <si>
    <t>03-08-2020</t>
  </si>
  <si>
    <t>22566107</t>
  </si>
  <si>
    <t>Bedrijfsschade Avéro Achmea BAP</t>
  </si>
  <si>
    <t>22566104</t>
  </si>
  <si>
    <t>Bedrijfsschade Allianz 2023</t>
  </si>
  <si>
    <t>22566111</t>
  </si>
  <si>
    <t>Bedrijfsschade Rhion</t>
  </si>
  <si>
    <t>16-09-2022</t>
  </si>
  <si>
    <t>22059301</t>
  </si>
  <si>
    <t>Bijgebouwen Zevenwouden</t>
  </si>
  <si>
    <t>Bijgebouw</t>
  </si>
  <si>
    <t>17-10-2022</t>
  </si>
  <si>
    <t>22059001</t>
  </si>
  <si>
    <t>Buiten de deur Avéro Achmea</t>
  </si>
  <si>
    <t>Buiten de deur</t>
  </si>
  <si>
    <t>21-10-2013</t>
  </si>
  <si>
    <t>22566105</t>
  </si>
  <si>
    <t>Extra kosten a.s.r.</t>
  </si>
  <si>
    <t>Extra kosten</t>
  </si>
  <si>
    <t>22566109</t>
  </si>
  <si>
    <t>Extra kosten Amlin</t>
  </si>
  <si>
    <t>22566210</t>
  </si>
  <si>
    <t>Gebouwen Zevenwouden</t>
  </si>
  <si>
    <t>Gebouw</t>
  </si>
  <si>
    <t>22566201</t>
  </si>
  <si>
    <t>Gebouwen a.s.r.</t>
  </si>
  <si>
    <t>22-01-2019</t>
  </si>
  <si>
    <t>22566203</t>
  </si>
  <si>
    <t>Gebouwen a.s.r. 2023</t>
  </si>
  <si>
    <t>22566207</t>
  </si>
  <si>
    <t>Gebouwen Amlin</t>
  </si>
  <si>
    <t>22566209</t>
  </si>
  <si>
    <t>Gebouwen HDI</t>
  </si>
  <si>
    <t>22566202</t>
  </si>
  <si>
    <t>Gebouwen Nationale Nederlanden</t>
  </si>
  <si>
    <t>22566206</t>
  </si>
  <si>
    <t>Gebouwen Avéro Achmea BAP</t>
  </si>
  <si>
    <t>22566204</t>
  </si>
  <si>
    <t>Gebouwen Allianz 2023</t>
  </si>
  <si>
    <t>22566208</t>
  </si>
  <si>
    <t>Gebouwen Rhion</t>
  </si>
  <si>
    <t>22052001</t>
  </si>
  <si>
    <t>Glasverzekering Midglas</t>
  </si>
  <si>
    <t>Glas</t>
  </si>
  <si>
    <t>Glasassurantie Maatschappij 'Midglas' N.V. (M027)</t>
  </si>
  <si>
    <t>22566602</t>
  </si>
  <si>
    <t>22566603</t>
  </si>
  <si>
    <t>Samenwerking Glasverzekering 2021</t>
  </si>
  <si>
    <t>Samenwerking Glasverzekering N.V. (S007)</t>
  </si>
  <si>
    <t>31-08-2021</t>
  </si>
  <si>
    <t>22052002</t>
  </si>
  <si>
    <t>Samenwerking Glasverzekering Particulier</t>
  </si>
  <si>
    <t>22999015</t>
  </si>
  <si>
    <t>Inboedel Zevenwouden</t>
  </si>
  <si>
    <t>Inboedel</t>
  </si>
  <si>
    <t>08-06-2017</t>
  </si>
  <si>
    <t>22056043</t>
  </si>
  <si>
    <t>Inboedel Zevenwouden 2021</t>
  </si>
  <si>
    <t>24-06-2021</t>
  </si>
  <si>
    <t>22056047</t>
  </si>
  <si>
    <t>Inboedel a.s.r. 2022</t>
  </si>
  <si>
    <t>11-08-2022</t>
  </si>
  <si>
    <t>Inboedel ANSVAR</t>
  </si>
  <si>
    <t>21-08-2019</t>
  </si>
  <si>
    <t>Inboedel Bovemij</t>
  </si>
  <si>
    <t>16266|16272</t>
  </si>
  <si>
    <t>03-07-2017</t>
  </si>
  <si>
    <t>22999104</t>
  </si>
  <si>
    <t>Inboedel Guardian Group</t>
  </si>
  <si>
    <t>22056046</t>
  </si>
  <si>
    <t>Inboedel Nationale Nederlanden 2022 (Maatwerk)</t>
  </si>
  <si>
    <t>28-02-2022</t>
  </si>
  <si>
    <t>22056029</t>
  </si>
  <si>
    <t>Inboedel Goudse 2019</t>
  </si>
  <si>
    <t>17869|17875</t>
  </si>
  <si>
    <t>15-07-2019</t>
  </si>
  <si>
    <t>22056044</t>
  </si>
  <si>
    <t>Inboedel De Zeeuwse</t>
  </si>
  <si>
    <t>18005|18006</t>
  </si>
  <si>
    <t>22056004</t>
  </si>
  <si>
    <t>Inboedel Avéro Achmea</t>
  </si>
  <si>
    <t>16695|16696</t>
  </si>
  <si>
    <t>04-04-2014</t>
  </si>
  <si>
    <t>22056028</t>
  </si>
  <si>
    <t>Inboedel Avéro Achmea POZ</t>
  </si>
  <si>
    <t>12-08-2019</t>
  </si>
  <si>
    <t>22056023</t>
  </si>
  <si>
    <t>Inboedel Allianz 2017</t>
  </si>
  <si>
    <t>17025|17031</t>
  </si>
  <si>
    <t>08-11-2017</t>
  </si>
  <si>
    <t>22056003</t>
  </si>
  <si>
    <t>Inboedel Allianz EDP</t>
  </si>
  <si>
    <t>22056036</t>
  </si>
  <si>
    <t>Inboedel Rhion</t>
  </si>
  <si>
    <t>30-10-2020</t>
  </si>
  <si>
    <t>22056041</t>
  </si>
  <si>
    <t>Inboedel Unigarant</t>
  </si>
  <si>
    <t>29-03-2021</t>
  </si>
  <si>
    <t>22566314</t>
  </si>
  <si>
    <t>Inventaris/Goederen Zevenwouden</t>
  </si>
  <si>
    <t>Inventaris/Goederen</t>
  </si>
  <si>
    <t>22566301</t>
  </si>
  <si>
    <t>Inventaris/Goederen a.s.r.</t>
  </si>
  <si>
    <t>07-11-2018</t>
  </si>
  <si>
    <t>22566303</t>
  </si>
  <si>
    <t>Inventaris/Goederen a.s.r. 2023</t>
  </si>
  <si>
    <t>22566309</t>
  </si>
  <si>
    <t>Goederen Amlin</t>
  </si>
  <si>
    <t>22566311</t>
  </si>
  <si>
    <t>Huurdersbelang Amlin</t>
  </si>
  <si>
    <t>22566310</t>
  </si>
  <si>
    <t>Inventaris Amlin</t>
  </si>
  <si>
    <t>22566313</t>
  </si>
  <si>
    <t>Inventaris/Goederen HDI</t>
  </si>
  <si>
    <t>22566302</t>
  </si>
  <si>
    <t>Inventaris/Goederen Nationale Nederlanden</t>
  </si>
  <si>
    <t>01-11-2018</t>
  </si>
  <si>
    <t>22566307</t>
  </si>
  <si>
    <t>Goederen Avéro Achmea BAP</t>
  </si>
  <si>
    <t>22566308</t>
  </si>
  <si>
    <t>Huurdersbelang Avéro Achmea BAP</t>
  </si>
  <si>
    <t>22566306</t>
  </si>
  <si>
    <t>Inventaris Avéro Achmea BAP</t>
  </si>
  <si>
    <t>22566304</t>
  </si>
  <si>
    <t>Inventaris/Goederen Allianz 2023</t>
  </si>
  <si>
    <t>22566312</t>
  </si>
  <si>
    <t>Inventaris/Goederen Rhion</t>
  </si>
  <si>
    <t>Kostbaarheden en mobiele electronica ANSVAR</t>
  </si>
  <si>
    <t>Kostbaarheden</t>
  </si>
  <si>
    <t>25-01-2021</t>
  </si>
  <si>
    <t>22053001</t>
  </si>
  <si>
    <t>Kostbaarheden Avéro Achmea</t>
  </si>
  <si>
    <t>18-08-2013</t>
  </si>
  <si>
    <t>22999011</t>
  </si>
  <si>
    <t>Woonhuis Zevenwouden</t>
  </si>
  <si>
    <t>Opstal</t>
  </si>
  <si>
    <t>22055044</t>
  </si>
  <si>
    <t>Woonhuis Zevenwouden 2021</t>
  </si>
  <si>
    <t>22055048</t>
  </si>
  <si>
    <t>Opstal a.s.r. 2022</t>
  </si>
  <si>
    <t>Opstal ANSVAR</t>
  </si>
  <si>
    <t>Opstal Bovemij</t>
  </si>
  <si>
    <t>16267|16273</t>
  </si>
  <si>
    <t>22999103</t>
  </si>
  <si>
    <t>Woonhuis Guardian Group</t>
  </si>
  <si>
    <t>22055047</t>
  </si>
  <si>
    <t>Opstal Nationale Nederlanden 2022 (Maatwerk)</t>
  </si>
  <si>
    <t>22055030</t>
  </si>
  <si>
    <t>Opstal Goudse 2019</t>
  </si>
  <si>
    <t>17899|17908</t>
  </si>
  <si>
    <t>07-09-2019</t>
  </si>
  <si>
    <t>22055045</t>
  </si>
  <si>
    <t>Opstal De Zeeuwse</t>
  </si>
  <si>
    <t>18023|18024</t>
  </si>
  <si>
    <t>22055004</t>
  </si>
  <si>
    <t>Opstal Avéro Achmea</t>
  </si>
  <si>
    <t>16697|16698</t>
  </si>
  <si>
    <t>27-06-2013</t>
  </si>
  <si>
    <t>22055029</t>
  </si>
  <si>
    <t>Woonhuis Avéro Achmea POZ</t>
  </si>
  <si>
    <t>08-08-2019</t>
  </si>
  <si>
    <t>22055024</t>
  </si>
  <si>
    <t>Woonhuis Allianz 2017</t>
  </si>
  <si>
    <t>3539|3540</t>
  </si>
  <si>
    <t>05-12-2017</t>
  </si>
  <si>
    <t>22055003</t>
  </si>
  <si>
    <t>Woonhuis Allianz EDP</t>
  </si>
  <si>
    <t>22055037</t>
  </si>
  <si>
    <t>Woonhuis Rhion</t>
  </si>
  <si>
    <t>22055041</t>
  </si>
  <si>
    <t>Opstal Unigarant</t>
  </si>
  <si>
    <t>22059104</t>
  </si>
  <si>
    <t>Recreatiewoning Zevenwouden</t>
  </si>
  <si>
    <t>Recreatiewoning</t>
  </si>
  <si>
    <t>20-10-2023</t>
  </si>
  <si>
    <t>22059103</t>
  </si>
  <si>
    <t>Recreatiewoning a.s.r.</t>
  </si>
  <si>
    <t>07-12-2018</t>
  </si>
  <si>
    <t>VvAA recreatiewoningverzekering</t>
  </si>
  <si>
    <t>10-04-2017</t>
  </si>
  <si>
    <t>22999013</t>
  </si>
  <si>
    <t>AVP Zevenwouden</t>
  </si>
  <si>
    <t>06000</t>
  </si>
  <si>
    <t>Aansprakelijkheid</t>
  </si>
  <si>
    <t>09-05-2017</t>
  </si>
  <si>
    <t>22061033</t>
  </si>
  <si>
    <t>AVP Zevenwouden 2021</t>
  </si>
  <si>
    <t>04-06-2021</t>
  </si>
  <si>
    <t>22061035</t>
  </si>
  <si>
    <t>AVP a.s.r. 2022</t>
  </si>
  <si>
    <t>4417</t>
  </si>
  <si>
    <t>AVP ANSVAR</t>
  </si>
  <si>
    <t>AVP Bovemij</t>
  </si>
  <si>
    <t>16268</t>
  </si>
  <si>
    <t>28-07-2017</t>
  </si>
  <si>
    <t>22999105</t>
  </si>
  <si>
    <t>AVP Guardian Group</t>
  </si>
  <si>
    <t>22061003</t>
  </si>
  <si>
    <t>AVP Nationale Nederlanden</t>
  </si>
  <si>
    <t>9722</t>
  </si>
  <si>
    <t>22061016</t>
  </si>
  <si>
    <t>AVP Goudse</t>
  </si>
  <si>
    <t>7629</t>
  </si>
  <si>
    <t>31-01-2017</t>
  </si>
  <si>
    <t>22061012</t>
  </si>
  <si>
    <t>AVP De Zeeuwse</t>
  </si>
  <si>
    <t>22061002</t>
  </si>
  <si>
    <t>AVP Avéro Achmea</t>
  </si>
  <si>
    <t>16691</t>
  </si>
  <si>
    <t>21-06-2013</t>
  </si>
  <si>
    <t>22061022</t>
  </si>
  <si>
    <t>AVP Avéro Achmea POZ</t>
  </si>
  <si>
    <t>24-01-2019</t>
  </si>
  <si>
    <t>22061019</t>
  </si>
  <si>
    <t>AVP Allianz 2017</t>
  </si>
  <si>
    <t>3541</t>
  </si>
  <si>
    <t>22061001</t>
  </si>
  <si>
    <t>AVP Allianz EDP</t>
  </si>
  <si>
    <t>22061028</t>
  </si>
  <si>
    <t>AVP Rhion</t>
  </si>
  <si>
    <t>22061032</t>
  </si>
  <si>
    <t>AVP Unigarant</t>
  </si>
  <si>
    <t>22565107</t>
  </si>
  <si>
    <t>Beroeps- en Bedrijfsaansprakelijkheid AIG</t>
  </si>
  <si>
    <t>Bedrijfsaansprakelijkheid</t>
  </si>
  <si>
    <t>22565101</t>
  </si>
  <si>
    <t>Aansprakelijkheid Bedrijven a.s.r.</t>
  </si>
  <si>
    <t>22565110</t>
  </si>
  <si>
    <t>Bedrijfsaansprakelijkheid Amlin</t>
  </si>
  <si>
    <t>22565116</t>
  </si>
  <si>
    <t>Aansprakelijkheid Bedrijven Markel</t>
  </si>
  <si>
    <t>01-04-2023</t>
  </si>
  <si>
    <t>22565102</t>
  </si>
  <si>
    <t>Aansprakelijkheid Bedrijven Nationale Nederlanden</t>
  </si>
  <si>
    <t>16-01-2020</t>
  </si>
  <si>
    <t>22565103</t>
  </si>
  <si>
    <t>Aansprakelijkheid Bedrijven Avéro Achmea BAP</t>
  </si>
  <si>
    <t>22565104</t>
  </si>
  <si>
    <t>Aansprakelijkheid Bedrijven Allianz 2023</t>
  </si>
  <si>
    <t>22565115</t>
  </si>
  <si>
    <t>Aansprakelijkheid Bedrijven Rhion</t>
  </si>
  <si>
    <t>22565802</t>
  </si>
  <si>
    <t>Beroepsaansprakelijkheid Amlin</t>
  </si>
  <si>
    <t>Beroepsaansprakelijkheid</t>
  </si>
  <si>
    <t>22565804</t>
  </si>
  <si>
    <t>Beroepsaansprakelijkheid Chubb</t>
  </si>
  <si>
    <t>13-02-2024</t>
  </si>
  <si>
    <t>22565805</t>
  </si>
  <si>
    <t>Beroepsaansprakelijkheid HDI</t>
  </si>
  <si>
    <t>22565803</t>
  </si>
  <si>
    <t>Beroepsaansprakelijkheid Markel</t>
  </si>
  <si>
    <t>22565801</t>
  </si>
  <si>
    <t>Beroepsaansprakelijkheid Nationale Nederlanden</t>
  </si>
  <si>
    <t>31-12-2021</t>
  </si>
  <si>
    <t>22565402</t>
  </si>
  <si>
    <t>Bestuurdersaansprakelijkheid AIG</t>
  </si>
  <si>
    <t>Bestuurdersaansprakelijkheid</t>
  </si>
  <si>
    <t>22565401</t>
  </si>
  <si>
    <t>Bestuurdersaansprakelijkheid VvE AIG</t>
  </si>
  <si>
    <t>22565408</t>
  </si>
  <si>
    <t>Bestuurdersaansprakelijkheid VvE AIG 2024</t>
  </si>
  <si>
    <t>22565407</t>
  </si>
  <si>
    <t>Bestuurdersaansprakelijkheid HDI</t>
  </si>
  <si>
    <t>22565405</t>
  </si>
  <si>
    <t>Bestuurdersaansprakelijkheid Markel</t>
  </si>
  <si>
    <t>22565406</t>
  </si>
  <si>
    <t>Bestuurdersaansprakelijkheid Zurich</t>
  </si>
  <si>
    <t>22565203</t>
  </si>
  <si>
    <t>AIG Cyber</t>
  </si>
  <si>
    <t>Data en software</t>
  </si>
  <si>
    <t>22565201</t>
  </si>
  <si>
    <t>CyberEdge Quotepad AIG</t>
  </si>
  <si>
    <t>19-06-2019</t>
  </si>
  <si>
    <t>22565202</t>
  </si>
  <si>
    <t>Cyber Chubb</t>
  </si>
  <si>
    <t>22565606</t>
  </si>
  <si>
    <t>Milieuschade Zevenwouden</t>
  </si>
  <si>
    <t>Milieuschade</t>
  </si>
  <si>
    <t>22565601</t>
  </si>
  <si>
    <t>Milieuschade a.s.r.</t>
  </si>
  <si>
    <t>22565602</t>
  </si>
  <si>
    <t>Milieuschade Amlin</t>
  </si>
  <si>
    <t>22565603</t>
  </si>
  <si>
    <t>Milieuschade Nationale Nederlanden</t>
  </si>
  <si>
    <t>11-04-2022</t>
  </si>
  <si>
    <t>22565604</t>
  </si>
  <si>
    <t>Milieuschade Rhion</t>
  </si>
  <si>
    <t>22565701</t>
  </si>
  <si>
    <t>Verkeersschade werknemers a.s.r.</t>
  </si>
  <si>
    <t>Verkeersschade</t>
  </si>
  <si>
    <t>29-01-2020</t>
  </si>
  <si>
    <t>22565501</t>
  </si>
  <si>
    <t>Schadeverzekering verkeersdeelnemers AIG</t>
  </si>
  <si>
    <t>Werkgeversaansprakelijkheid motorrijtuigen</t>
  </si>
  <si>
    <t>22565502</t>
  </si>
  <si>
    <t>Schadeverzekering verkeersdeelnemers AIG 2024</t>
  </si>
  <si>
    <t>22565301</t>
  </si>
  <si>
    <t>Werkgeversaansprakelijkheid AIG Collectieve WEGAS (Plus)</t>
  </si>
  <si>
    <t>Werkgeversaansprakelijkheid verkeersdeelnemers</t>
  </si>
  <si>
    <t>22565302</t>
  </si>
  <si>
    <t>Werkgeversaansprakelijkheid AIG WEGAS 2024</t>
  </si>
  <si>
    <t>22561101</t>
  </si>
  <si>
    <t>Geld Nationale Nederlanden</t>
  </si>
  <si>
    <t>07000</t>
  </si>
  <si>
    <t>Diverse geldelijke verliezen</t>
  </si>
  <si>
    <t>22091004</t>
  </si>
  <si>
    <t>Rechtsbijstand Verkeersdeelnemers a.s.r.</t>
  </si>
  <si>
    <t>09000</t>
  </si>
  <si>
    <t>Auto- en verkeersrechtsbijstand</t>
  </si>
  <si>
    <t>08-01-2014</t>
  </si>
  <si>
    <t>22091005</t>
  </si>
  <si>
    <t>Rechtsbijstand Motorrijtuigen ARAG ProRecht</t>
  </si>
  <si>
    <t>ARAG Rechtsbijstand (A123)</t>
  </si>
  <si>
    <t>11-01-2016</t>
  </si>
  <si>
    <t>22091008</t>
  </si>
  <si>
    <t>DAS voor Onderweg</t>
  </si>
  <si>
    <t>DAS Nederlandse Rechtsbijstand Verz.mij. N.V. (D003)</t>
  </si>
  <si>
    <t>25-11-2019</t>
  </si>
  <si>
    <t>22091009</t>
  </si>
  <si>
    <t>Verkeersdeelnemers Anker</t>
  </si>
  <si>
    <t>22569005</t>
  </si>
  <si>
    <t>Rechtsbijstand zakelijk ARAG ZZP</t>
  </si>
  <si>
    <t>Bedrijfsrechtsbijstand</t>
  </si>
  <si>
    <t>16-04-2020</t>
  </si>
  <si>
    <t>22569009</t>
  </si>
  <si>
    <t>Rechtsbijstand zakelijk DAS voor de Zorg</t>
  </si>
  <si>
    <t>24-10-2023</t>
  </si>
  <si>
    <t>22569004</t>
  </si>
  <si>
    <t>Rechtsbijstand zakelijk DAS voor Ondernemers</t>
  </si>
  <si>
    <t>22569002</t>
  </si>
  <si>
    <t>Rechtsbijstand zakelijk DAS voor VvE</t>
  </si>
  <si>
    <t>31-03-2024</t>
  </si>
  <si>
    <t>22569006</t>
  </si>
  <si>
    <t>Rechtsbijstand zakelijk Nationale Nederlanden</t>
  </si>
  <si>
    <t>22569003</t>
  </si>
  <si>
    <t>Rechtsbijstand zakelijk Avéro Achmea BAP</t>
  </si>
  <si>
    <t>22569007</t>
  </si>
  <si>
    <t>Rechtsbijstand zakelijk Anker EJP Bedrijf &amp; Beroep</t>
  </si>
  <si>
    <t>16-05-2022</t>
  </si>
  <si>
    <t>22569008</t>
  </si>
  <si>
    <t>Rechtsbijstand zakelijk Anker ZZP Modulair</t>
  </si>
  <si>
    <t>22999016</t>
  </si>
  <si>
    <t>Rechtsbijstand Zevenwouden</t>
  </si>
  <si>
    <t>Gezinsrechtsbijstand</t>
  </si>
  <si>
    <t>01-06-2017</t>
  </si>
  <si>
    <t>22092028</t>
  </si>
  <si>
    <t>Rechtsbijstand Zevenwouden 2021</t>
  </si>
  <si>
    <t>08-07-2021</t>
  </si>
  <si>
    <t>22092005</t>
  </si>
  <si>
    <t>Rechtsbijstand a.s.r.</t>
  </si>
  <si>
    <t>02-01-2015</t>
  </si>
  <si>
    <t>22092013</t>
  </si>
  <si>
    <t>Rechtsbijstand ARAG Flexpolis</t>
  </si>
  <si>
    <t>17-02-2016</t>
  </si>
  <si>
    <t>22092008</t>
  </si>
  <si>
    <t>Rechtsbijstand ARAG Particulier</t>
  </si>
  <si>
    <t>22092012</t>
  </si>
  <si>
    <t>Rechtsbijstand ARAG ProRechtPolis</t>
  </si>
  <si>
    <t>01-03-2016</t>
  </si>
  <si>
    <t>Rechtsbijstand Bovemij</t>
  </si>
  <si>
    <t>22092020</t>
  </si>
  <si>
    <t>Rechtsbijstand DAS voor Particulieren Modulair</t>
  </si>
  <si>
    <t>23-01-2019</t>
  </si>
  <si>
    <t>22092016</t>
  </si>
  <si>
    <t>Rechtsbijstand DAS voor Particulieren Totaal</t>
  </si>
  <si>
    <t>10-04-2018</t>
  </si>
  <si>
    <t>22092014</t>
  </si>
  <si>
    <t>Rechtsbijstand Nationale Nederlanden</t>
  </si>
  <si>
    <t>24-02-2016</t>
  </si>
  <si>
    <t>22092019</t>
  </si>
  <si>
    <t>Rechtsbijstand Goudse Particulier</t>
  </si>
  <si>
    <t>10-12-2018</t>
  </si>
  <si>
    <t>22092029</t>
  </si>
  <si>
    <t>Rechtsbijstand De Zeeuwse</t>
  </si>
  <si>
    <t>22092031</t>
  </si>
  <si>
    <t>Rechtsbijstand Anker Eigen Jurist Groei 2022</t>
  </si>
  <si>
    <t>22092030</t>
  </si>
  <si>
    <t>Rechtsbijstand Anker Eigen Jurist Optimaal 2022</t>
  </si>
  <si>
    <t>22092032</t>
  </si>
  <si>
    <t>Rechtsbijstand Unigarant</t>
  </si>
</sst>
</file>

<file path=xl/styles.xml><?xml version="1.0" encoding="utf-8"?>
<styleSheet xmlns="http://schemas.openxmlformats.org/spreadsheetml/2006/main">
  <numFmts count="0"/>
  <fonts count="2">
    <font>
      <sz val="11"/>
      <name val="Calibri"/>
    </font>
    <font>
      <u/>
      <sz val="11"/>
      <color rgb="FF0000FF" tint="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4">
    <xf numFmtId="0" fontId="0" xfId="0"/>
    <xf numFmtId="0" fontId="0" applyAlignment="1">
      <alignment horizontal="left"/>
    </xf>
    <xf numFmtId="0" fontId="1" applyFont="1" applyAlignment="1">
      <alignment horizontal="left"/>
    </xf>
    <xf numFmtId="0" fontId="0" xfId="0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311"/>
  <sheetViews>
    <sheetView workbookViewId="0">
      <pane ySplit="1" topLeftCell="A2" state="frozen" activePane="bottomLeft"/>
      <selection pane="bottomLeft" activeCell="A1" sqref="A1"/>
    </sheetView>
  </sheetViews>
  <sheetFormatPr defaultRowHeight="15"/>
  <cols>
    <col min="1" max="1" width="12.2153374808175" customWidth="1" style="3"/>
    <col min="2" max="2" width="52.6916155133929" customWidth="1" style="3"/>
    <col min="3" max="3" width="15.5331388201032" customWidth="1" style="3"/>
    <col min="4" max="4" width="44.8979012625558" customWidth="1" style="3"/>
    <col min="5" max="5" width="52.8143833705357" customWidth="1" style="3"/>
    <col min="6" max="6" width="14.4507359095982" customWidth="1" style="3"/>
    <col min="7" max="7" width="14.710315159389" customWidth="1" style="3"/>
    <col min="8" max="8" width="18.0935919625419" customWidth="1" style="3"/>
    <col min="9" max="9" width="16.8651700701032" customWidth="1" style="3"/>
    <col min="10" max="10" width="59.0121111188616" customWidth="1" style="3"/>
    <col min="11" max="11" width="11.0109100341797" customWidth="1" style="3"/>
    <col min="12" max="12" width="14.3566131591797" customWidth="1" style="3"/>
    <col min="13" max="13" width="26.2630484444754" customWidth="1" style="3"/>
    <col min="14" max="14" width="68.7762494768415" customWidth="1" style="3"/>
    <col min="15" max="16384" width="9.140625" customWidth="1" style="3"/>
  </cols>
  <sheetData>
    <row r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2" t="str">
        <f>HYPERLINK("https://documenten.awisoftware.nl/UIV definities/.xlsx","")</f>
      </c>
      <c r="I2" s="1" t="s">
        <v>21</v>
      </c>
      <c r="J2" s="2" t="str">
        <f>HYPERLINK("https://verzekeringskaarten.nl/aig/collectieve-ongevallen-2010-01","Collectieve Ongevallen")</f>
        <v>Collectieve Ongevallen</v>
      </c>
      <c r="K2" s="1" t="s">
        <v>22</v>
      </c>
      <c r="L2" s="1" t="s">
        <v>23</v>
      </c>
      <c r="M2" s="1" t="s">
        <v>24</v>
      </c>
      <c r="N2" s="1" t="s">
        <v>21</v>
      </c>
    </row>
    <row r="3">
      <c r="A3" s="1" t="s">
        <v>25</v>
      </c>
      <c r="B3" s="1" t="s">
        <v>26</v>
      </c>
      <c r="C3" s="1" t="s">
        <v>16</v>
      </c>
      <c r="D3" s="1" t="s">
        <v>17</v>
      </c>
      <c r="E3" s="1" t="s">
        <v>27</v>
      </c>
      <c r="F3" s="1" t="s">
        <v>19</v>
      </c>
      <c r="G3" s="1" t="s">
        <v>28</v>
      </c>
      <c r="H3" s="2" t="str">
        <f>HYPERLINK("https://documenten.awisoftware.nl/UIV definities/0502.xlsx","#0502")</f>
        <v>#0502</v>
      </c>
      <c r="I3" s="1" t="s">
        <v>21</v>
      </c>
      <c r="J3" s="2" t="str">
        <f>HYPERLINK("https://verzekeringskaarten.nl/amlin/collectieve-ongevallenverzekering","Collectieve ongevallenverzekering voor werknemers")</f>
        <v>Collectieve ongevallenverzekering voor werknemers</v>
      </c>
      <c r="K3" s="1" t="s">
        <v>22</v>
      </c>
      <c r="L3" s="1" t="s">
        <v>29</v>
      </c>
      <c r="M3" s="1" t="s">
        <v>30</v>
      </c>
      <c r="N3" s="1" t="s">
        <v>21</v>
      </c>
    </row>
    <row r="4">
      <c r="A4" s="1" t="s">
        <v>31</v>
      </c>
      <c r="B4" s="1" t="s">
        <v>32</v>
      </c>
      <c r="C4" s="1" t="s">
        <v>16</v>
      </c>
      <c r="D4" s="1" t="s">
        <v>17</v>
      </c>
      <c r="E4" s="1" t="s">
        <v>33</v>
      </c>
      <c r="F4" s="1" t="s">
        <v>19</v>
      </c>
      <c r="G4" s="1" t="s">
        <v>34</v>
      </c>
      <c r="H4" s="2" t="str">
        <f>HYPERLINK("https://documenten.awisoftware.nl/UIV definities/.xlsx","")</f>
      </c>
      <c r="I4" s="1" t="s">
        <v>21</v>
      </c>
      <c r="J4" s="2" t="str">
        <f>HYPERLINK("https://www.chubb.com/content/dam/chubb-sites/chubb-com/benelux-nl/verzekeringskaarten/global/documents/pdf/collectieve-ongevallenverzekering.pdf","Ongevallenverzekering")</f>
        <v>Ongevallenverzekering</v>
      </c>
      <c r="K4" s="1" t="s">
        <v>22</v>
      </c>
      <c r="L4" s="1" t="s">
        <v>35</v>
      </c>
      <c r="M4" s="1" t="s">
        <v>30</v>
      </c>
      <c r="N4" s="1" t="s">
        <v>21</v>
      </c>
    </row>
    <row r="5">
      <c r="A5" s="1" t="s">
        <v>36</v>
      </c>
      <c r="B5" s="1" t="s">
        <v>37</v>
      </c>
      <c r="C5" s="1" t="s">
        <v>16</v>
      </c>
      <c r="D5" s="1" t="s">
        <v>17</v>
      </c>
      <c r="E5" s="1" t="s">
        <v>38</v>
      </c>
      <c r="F5" s="1" t="s">
        <v>19</v>
      </c>
      <c r="G5" s="1" t="s">
        <v>34</v>
      </c>
      <c r="H5" s="2" t="str">
        <f>HYPERLINK("https://documenten.awisoftware.nl/UIV definities/0606.xlsx","#0606")</f>
        <v>#0606</v>
      </c>
      <c r="I5" s="1" t="s">
        <v>21</v>
      </c>
      <c r="J5" s="2" t="str">
        <f>HYPERLINK("https://verzekeringskaarten.nl/zurich-benelux/collectieve-ongevallen-verzekering","Ongevallenverzekering")</f>
        <v>Ongevallenverzekering</v>
      </c>
      <c r="K5" s="1" t="s">
        <v>22</v>
      </c>
      <c r="L5" s="1" t="s">
        <v>35</v>
      </c>
      <c r="M5" s="1" t="s">
        <v>24</v>
      </c>
      <c r="N5" s="1" t="s">
        <v>21</v>
      </c>
    </row>
    <row r="6">
      <c r="A6" s="1" t="s">
        <v>39</v>
      </c>
      <c r="B6" s="1" t="s">
        <v>40</v>
      </c>
      <c r="C6" s="1" t="s">
        <v>16</v>
      </c>
      <c r="D6" s="1" t="s">
        <v>41</v>
      </c>
      <c r="E6" s="1" t="s">
        <v>42</v>
      </c>
      <c r="F6" s="1" t="s">
        <v>43</v>
      </c>
      <c r="G6" s="1" t="s">
        <v>34</v>
      </c>
      <c r="H6" s="2" t="str">
        <f>HYPERLINK("https://documenten.awisoftware.nl/UIV definities/0281.xlsx","#0281")</f>
        <v>#0281</v>
      </c>
      <c r="I6" s="1" t="s">
        <v>21</v>
      </c>
      <c r="J6" s="2" t="str">
        <f>HYPERLINK("https://verzekeringskaarten.nl/zevenwouden/ongevallenverzekering-uit-thuis","Ongevallenverzekering")</f>
        <v>Ongevallenverzekering</v>
      </c>
      <c r="K6" s="1" t="s">
        <v>22</v>
      </c>
      <c r="L6" s="1" t="s">
        <v>44</v>
      </c>
      <c r="M6" s="1" t="s">
        <v>45</v>
      </c>
      <c r="N6" s="1" t="s">
        <v>21</v>
      </c>
    </row>
    <row r="7">
      <c r="A7" s="1" t="s">
        <v>46</v>
      </c>
      <c r="B7" s="1" t="s">
        <v>47</v>
      </c>
      <c r="C7" s="1" t="s">
        <v>16</v>
      </c>
      <c r="D7" s="1" t="s">
        <v>41</v>
      </c>
      <c r="E7" s="1" t="s">
        <v>42</v>
      </c>
      <c r="F7" s="1" t="s">
        <v>43</v>
      </c>
      <c r="G7" s="1" t="s">
        <v>48</v>
      </c>
      <c r="H7" s="2" t="str">
        <f>HYPERLINK("https://documenten.awisoftware.nl/UIV definities/0159.xlsx","#0159")</f>
        <v>#0159</v>
      </c>
      <c r="I7" s="1" t="s">
        <v>21</v>
      </c>
      <c r="J7" s="2" t="str">
        <f>HYPERLINK("https://verzekeringskaarten.nl/zevenwouden/ongevallenverzekering-zw","Ongevallenverzekering")</f>
        <v>Ongevallenverzekering</v>
      </c>
      <c r="K7" s="1" t="s">
        <v>22</v>
      </c>
      <c r="L7" s="1" t="s">
        <v>49</v>
      </c>
      <c r="M7" s="1" t="s">
        <v>50</v>
      </c>
      <c r="N7" s="1" t="s">
        <v>21</v>
      </c>
    </row>
    <row r="8">
      <c r="A8" s="1" t="s">
        <v>51</v>
      </c>
      <c r="B8" s="1" t="s">
        <v>52</v>
      </c>
      <c r="C8" s="1" t="s">
        <v>16</v>
      </c>
      <c r="D8" s="1" t="s">
        <v>41</v>
      </c>
      <c r="E8" s="1" t="s">
        <v>53</v>
      </c>
      <c r="F8" s="1" t="s">
        <v>43</v>
      </c>
      <c r="G8" s="1" t="s">
        <v>20</v>
      </c>
      <c r="H8" s="2" t="str">
        <f>HYPERLINK("https://documenten.awisoftware.nl/UIV definities/0151.xlsx","#0151")</f>
        <v>#0151</v>
      </c>
      <c r="I8" s="1" t="s">
        <v>21</v>
      </c>
      <c r="J8" s="2" t="str">
        <f>HYPERLINK("https://verzekeringskaarten.nl/asr/Ongevallenverzekering","Ongevallenverzekering")</f>
        <v>Ongevallenverzekering</v>
      </c>
      <c r="K8" s="1" t="s">
        <v>22</v>
      </c>
      <c r="L8" s="1" t="s">
        <v>54</v>
      </c>
      <c r="M8" s="1" t="s">
        <v>55</v>
      </c>
      <c r="N8" s="1" t="s">
        <v>21</v>
      </c>
    </row>
    <row r="9">
      <c r="A9" s="1" t="s">
        <v>56</v>
      </c>
      <c r="B9" s="1" t="s">
        <v>57</v>
      </c>
      <c r="C9" s="1" t="s">
        <v>16</v>
      </c>
      <c r="D9" s="1" t="s">
        <v>41</v>
      </c>
      <c r="E9" s="1" t="s">
        <v>58</v>
      </c>
      <c r="F9" s="1" t="s">
        <v>43</v>
      </c>
      <c r="G9" s="1" t="s">
        <v>59</v>
      </c>
      <c r="H9" s="2" t="str">
        <f>HYPERLINK("https://documenten.awisoftware.nl/UIV definities/.xlsx","")</f>
      </c>
      <c r="I9" s="1" t="s">
        <v>21</v>
      </c>
      <c r="J9" s="1" t="s">
        <v>60</v>
      </c>
      <c r="K9" s="1" t="s">
        <v>22</v>
      </c>
      <c r="L9" s="1" t="s">
        <v>61</v>
      </c>
      <c r="M9" s="1" t="s">
        <v>62</v>
      </c>
      <c r="N9" s="1" t="s">
        <v>21</v>
      </c>
    </row>
    <row r="10">
      <c r="A10" s="1" t="s">
        <v>63</v>
      </c>
      <c r="B10" s="1" t="s">
        <v>64</v>
      </c>
      <c r="C10" s="1" t="s">
        <v>16</v>
      </c>
      <c r="D10" s="1" t="s">
        <v>41</v>
      </c>
      <c r="E10" s="1" t="s">
        <v>65</v>
      </c>
      <c r="F10" s="1" t="s">
        <v>43</v>
      </c>
      <c r="G10" s="1" t="s">
        <v>20</v>
      </c>
      <c r="H10" s="2" t="str">
        <f>HYPERLINK("https://documenten.awisoftware.nl/UIV definities/.xlsx","")</f>
      </c>
      <c r="I10" s="1" t="s">
        <v>21</v>
      </c>
      <c r="J10" s="2" t="str">
        <f>HYPERLINK("https://verzekeringskaarten.nl/myguardiangroup/ongevallen","Ongevallenverzekering")</f>
        <v>Ongevallenverzekering</v>
      </c>
      <c r="K10" s="1" t="s">
        <v>22</v>
      </c>
      <c r="L10" s="1" t="s">
        <v>66</v>
      </c>
      <c r="M10" s="1" t="s">
        <v>30</v>
      </c>
      <c r="N10" s="1" t="s">
        <v>21</v>
      </c>
    </row>
    <row r="11">
      <c r="A11" s="1" t="s">
        <v>67</v>
      </c>
      <c r="B11" s="1" t="s">
        <v>68</v>
      </c>
      <c r="C11" s="1" t="s">
        <v>16</v>
      </c>
      <c r="D11" s="1" t="s">
        <v>41</v>
      </c>
      <c r="E11" s="1" t="s">
        <v>69</v>
      </c>
      <c r="F11" s="1" t="s">
        <v>43</v>
      </c>
      <c r="G11" s="1" t="s">
        <v>28</v>
      </c>
      <c r="H11" s="2" t="str">
        <f>HYPERLINK("https://documenten.awisoftware.nl/UIV definities/0153.xlsx","#0153")</f>
        <v>#0153</v>
      </c>
      <c r="I11" s="1" t="s">
        <v>21</v>
      </c>
      <c r="J11" s="2" t="str">
        <f>HYPERLINK("https://verzekeringskaarten.nl/nationale-nederlanden/Ongevallenverzekering","Ongevallenverzekering")</f>
        <v>Ongevallenverzekering</v>
      </c>
      <c r="K11" s="1" t="s">
        <v>22</v>
      </c>
      <c r="L11" s="1" t="s">
        <v>70</v>
      </c>
      <c r="M11" s="1" t="s">
        <v>55</v>
      </c>
      <c r="N11" s="1" t="s">
        <v>21</v>
      </c>
    </row>
    <row r="12">
      <c r="A12" s="1" t="s">
        <v>71</v>
      </c>
      <c r="B12" s="1" t="s">
        <v>72</v>
      </c>
      <c r="C12" s="1" t="s">
        <v>16</v>
      </c>
      <c r="D12" s="1" t="s">
        <v>41</v>
      </c>
      <c r="E12" s="1" t="s">
        <v>73</v>
      </c>
      <c r="F12" s="1" t="s">
        <v>43</v>
      </c>
      <c r="G12" s="1" t="s">
        <v>20</v>
      </c>
      <c r="H12" s="2" t="str">
        <f>HYPERLINK("https://documenten.awisoftware.nl/UIV definities/0155.xlsx","#0155")</f>
        <v>#0155</v>
      </c>
      <c r="I12" s="1" t="s">
        <v>21</v>
      </c>
      <c r="J12" s="2" t="str">
        <f>HYPERLINK("https://verzekeringskaarten.nl/goudse/ongevallenverzekering","Ongevallenverzekering")</f>
        <v>Ongevallenverzekering</v>
      </c>
      <c r="K12" s="1" t="s">
        <v>22</v>
      </c>
      <c r="L12" s="1" t="s">
        <v>74</v>
      </c>
      <c r="M12" s="1" t="s">
        <v>75</v>
      </c>
      <c r="N12" s="1" t="s">
        <v>21</v>
      </c>
    </row>
    <row r="13">
      <c r="A13" s="1" t="s">
        <v>76</v>
      </c>
      <c r="B13" s="1" t="s">
        <v>77</v>
      </c>
      <c r="C13" s="1" t="s">
        <v>16</v>
      </c>
      <c r="D13" s="1" t="s">
        <v>41</v>
      </c>
      <c r="E13" s="1" t="s">
        <v>78</v>
      </c>
      <c r="F13" s="1" t="s">
        <v>43</v>
      </c>
      <c r="G13" s="1" t="s">
        <v>20</v>
      </c>
      <c r="H13" s="2" t="str">
        <f>HYPERLINK("https://documenten.awisoftware.nl/UIV definities/0155.xlsx","#0155")</f>
        <v>#0155</v>
      </c>
      <c r="I13" s="1" t="s">
        <v>21</v>
      </c>
      <c r="J13" s="2" t="str">
        <f>HYPERLINK("https://verzekeringskaarten.nl/dezeeuwse/gezinsongevallenverzekering","Ongevallenverzekering")</f>
        <v>Ongevallenverzekering</v>
      </c>
      <c r="K13" s="1" t="s">
        <v>22</v>
      </c>
      <c r="L13" s="1" t="s">
        <v>74</v>
      </c>
      <c r="M13" s="1" t="s">
        <v>50</v>
      </c>
      <c r="N13" s="1" t="s">
        <v>21</v>
      </c>
    </row>
    <row r="14">
      <c r="A14" s="1" t="s">
        <v>79</v>
      </c>
      <c r="B14" s="1" t="s">
        <v>80</v>
      </c>
      <c r="C14" s="1" t="s">
        <v>16</v>
      </c>
      <c r="D14" s="1" t="s">
        <v>41</v>
      </c>
      <c r="E14" s="1" t="s">
        <v>81</v>
      </c>
      <c r="F14" s="1" t="s">
        <v>43</v>
      </c>
      <c r="G14" s="1" t="s">
        <v>20</v>
      </c>
      <c r="H14" s="2" t="str">
        <f>HYPERLINK("https://documenten.awisoftware.nl/UIV definities/0157.xlsx","#0157")</f>
        <v>#0157</v>
      </c>
      <c r="I14" s="1" t="s">
        <v>21</v>
      </c>
      <c r="J14" s="2" t="str">
        <f>HYPERLINK("https://verzekeringskaarten.nl/averoachmea/Avero-Gezins-Ongevallenverzekering","Ongevallenverzekering")</f>
        <v>Ongevallenverzekering</v>
      </c>
      <c r="K14" s="1" t="s">
        <v>22</v>
      </c>
      <c r="L14" s="1" t="s">
        <v>82</v>
      </c>
      <c r="M14" s="1" t="s">
        <v>30</v>
      </c>
      <c r="N14" s="1" t="s">
        <v>21</v>
      </c>
    </row>
    <row r="15">
      <c r="A15" s="1" t="s">
        <v>83</v>
      </c>
      <c r="B15" s="1" t="s">
        <v>84</v>
      </c>
      <c r="C15" s="1" t="s">
        <v>16</v>
      </c>
      <c r="D15" s="1" t="s">
        <v>41</v>
      </c>
      <c r="E15" s="1" t="s">
        <v>81</v>
      </c>
      <c r="F15" s="1" t="s">
        <v>43</v>
      </c>
      <c r="G15" s="1" t="s">
        <v>28</v>
      </c>
      <c r="H15" s="2" t="str">
        <f>HYPERLINK("https://documenten.awisoftware.nl/UIV definities/0209.xlsx","#0209")</f>
        <v>#0209</v>
      </c>
      <c r="I15" s="1" t="s">
        <v>21</v>
      </c>
      <c r="J15" s="2" t="str">
        <f>HYPERLINK("https://verzekeringskaarten.nl/averoachmea/ongevallenverzekeringen-avero-achmea-particulieropzeker","Ongevallenverzekering")</f>
        <v>Ongevallenverzekering</v>
      </c>
      <c r="K15" s="1" t="s">
        <v>22</v>
      </c>
      <c r="L15" s="1" t="s">
        <v>85</v>
      </c>
      <c r="M15" s="1" t="s">
        <v>86</v>
      </c>
      <c r="N15" s="1" t="s">
        <v>21</v>
      </c>
    </row>
    <row r="16">
      <c r="A16" s="1" t="s">
        <v>87</v>
      </c>
      <c r="B16" s="1" t="s">
        <v>88</v>
      </c>
      <c r="C16" s="1" t="s">
        <v>16</v>
      </c>
      <c r="D16" s="1" t="s">
        <v>41</v>
      </c>
      <c r="E16" s="1" t="s">
        <v>81</v>
      </c>
      <c r="F16" s="1" t="s">
        <v>43</v>
      </c>
      <c r="G16" s="1" t="s">
        <v>20</v>
      </c>
      <c r="H16" s="2" t="str">
        <f>HYPERLINK("https://documenten.awisoftware.nl/UIV definities/0152.xlsx","#0152")</f>
        <v>#0152</v>
      </c>
      <c r="I16" s="1" t="s">
        <v>21</v>
      </c>
      <c r="J16" s="1" t="s">
        <v>21</v>
      </c>
      <c r="K16" s="1" t="s">
        <v>22</v>
      </c>
      <c r="L16" s="1" t="s">
        <v>89</v>
      </c>
      <c r="M16" s="1" t="s">
        <v>90</v>
      </c>
      <c r="N16" s="1" t="s">
        <v>21</v>
      </c>
    </row>
    <row r="17">
      <c r="A17" s="1" t="s">
        <v>56</v>
      </c>
      <c r="B17" s="1" t="s">
        <v>91</v>
      </c>
      <c r="C17" s="1" t="s">
        <v>16</v>
      </c>
      <c r="D17" s="1" t="s">
        <v>41</v>
      </c>
      <c r="E17" s="1" t="s">
        <v>92</v>
      </c>
      <c r="F17" s="1" t="s">
        <v>43</v>
      </c>
      <c r="G17" s="1" t="s">
        <v>59</v>
      </c>
      <c r="H17" s="2" t="str">
        <f>HYPERLINK("https://documenten.awisoftware.nl/UIV definities/.xlsx","")</f>
      </c>
      <c r="I17" s="1" t="s">
        <v>21</v>
      </c>
      <c r="J17" s="2" t="str">
        <f>HYPERLINK("https://verzekeringskaarten.nl/public_cards/unigarant/wpongevallen.html","Ongevallenverzekering")</f>
        <v>Ongevallenverzekering</v>
      </c>
      <c r="K17" s="1" t="s">
        <v>22</v>
      </c>
      <c r="L17" s="1" t="s">
        <v>93</v>
      </c>
      <c r="M17" s="1" t="s">
        <v>62</v>
      </c>
      <c r="N17" s="1" t="s">
        <v>21</v>
      </c>
    </row>
    <row r="18">
      <c r="A18" s="1" t="s">
        <v>94</v>
      </c>
      <c r="B18" s="1" t="s">
        <v>95</v>
      </c>
      <c r="C18" s="1" t="s">
        <v>16</v>
      </c>
      <c r="D18" s="1" t="s">
        <v>41</v>
      </c>
      <c r="E18" s="1" t="s">
        <v>92</v>
      </c>
      <c r="F18" s="1" t="s">
        <v>43</v>
      </c>
      <c r="G18" s="1" t="s">
        <v>34</v>
      </c>
      <c r="H18" s="2" t="str">
        <f>HYPERLINK("https://documenten.awisoftware.nl/UIV definities/0161.xlsx","#0161")</f>
        <v>#0161</v>
      </c>
      <c r="I18" s="1" t="s">
        <v>21</v>
      </c>
      <c r="J18" s="1" t="s">
        <v>21</v>
      </c>
      <c r="K18" s="1" t="s">
        <v>96</v>
      </c>
      <c r="L18" s="1" t="s">
        <v>21</v>
      </c>
      <c r="M18" s="1" t="s">
        <v>97</v>
      </c>
      <c r="N18" s="1" t="s">
        <v>21</v>
      </c>
    </row>
    <row r="19">
      <c r="A19" s="1" t="s">
        <v>98</v>
      </c>
      <c r="B19" s="1" t="s">
        <v>99</v>
      </c>
      <c r="C19" s="1" t="s">
        <v>16</v>
      </c>
      <c r="D19" s="1" t="s">
        <v>100</v>
      </c>
      <c r="E19" s="1" t="s">
        <v>18</v>
      </c>
      <c r="F19" s="1" t="s">
        <v>19</v>
      </c>
      <c r="G19" s="1" t="s">
        <v>20</v>
      </c>
      <c r="H19" s="2" t="str">
        <f>HYPERLINK("https://documenten.awisoftware.nl/UIV definities/.xlsx","")</f>
      </c>
      <c r="I19" s="1" t="s">
        <v>21</v>
      </c>
      <c r="J19" s="1" t="s">
        <v>21</v>
      </c>
      <c r="K19" s="1" t="s">
        <v>22</v>
      </c>
      <c r="L19" s="1" t="s">
        <v>101</v>
      </c>
      <c r="M19" s="1" t="s">
        <v>24</v>
      </c>
      <c r="N19" s="1" t="s">
        <v>21</v>
      </c>
    </row>
    <row r="20">
      <c r="A20" s="1" t="s">
        <v>102</v>
      </c>
      <c r="B20" s="1" t="s">
        <v>103</v>
      </c>
      <c r="C20" s="1" t="s">
        <v>16</v>
      </c>
      <c r="D20" s="1" t="s">
        <v>100</v>
      </c>
      <c r="E20" s="1" t="s">
        <v>104</v>
      </c>
      <c r="F20" s="1" t="s">
        <v>19</v>
      </c>
      <c r="G20" s="1" t="s">
        <v>34</v>
      </c>
      <c r="H20" s="2" t="str">
        <f>HYPERLINK("https://documenten.awisoftware.nl/UIV definities/.xlsx","")</f>
      </c>
      <c r="I20" s="1" t="s">
        <v>21</v>
      </c>
      <c r="J20" s="1" t="s">
        <v>21</v>
      </c>
      <c r="K20" s="1" t="s">
        <v>96</v>
      </c>
      <c r="L20" s="1" t="s">
        <v>21</v>
      </c>
      <c r="M20" s="1" t="s">
        <v>50</v>
      </c>
      <c r="N20" s="1" t="s">
        <v>21</v>
      </c>
    </row>
    <row r="21">
      <c r="A21" s="1" t="s">
        <v>105</v>
      </c>
      <c r="B21" s="1" t="s">
        <v>106</v>
      </c>
      <c r="C21" s="1" t="s">
        <v>16</v>
      </c>
      <c r="D21" s="1" t="s">
        <v>100</v>
      </c>
      <c r="E21" s="1" t="s">
        <v>107</v>
      </c>
      <c r="F21" s="1" t="s">
        <v>19</v>
      </c>
      <c r="G21" s="1" t="s">
        <v>34</v>
      </c>
      <c r="H21" s="2" t="str">
        <f>HYPERLINK("https://documenten.awisoftware.nl/UIV definities/0425.xlsx","#0425")</f>
        <v>#0425</v>
      </c>
      <c r="I21" s="1" t="s">
        <v>21</v>
      </c>
      <c r="J21" s="2" t="str">
        <f>HYPERLINK("https://verzekeringskaarten.nl/markelintl/svw-mise-2020","Schadeverzekering voor Werknemers")</f>
        <v>Schadeverzekering voor Werknemers</v>
      </c>
      <c r="K21" s="1" t="s">
        <v>22</v>
      </c>
      <c r="L21" s="1" t="s">
        <v>108</v>
      </c>
      <c r="M21" s="1" t="s">
        <v>45</v>
      </c>
      <c r="N21" s="1" t="s">
        <v>21</v>
      </c>
    </row>
    <row r="22">
      <c r="A22" s="1" t="s">
        <v>109</v>
      </c>
      <c r="B22" s="1" t="s">
        <v>110</v>
      </c>
      <c r="C22" s="1" t="s">
        <v>111</v>
      </c>
      <c r="D22" s="1" t="s">
        <v>112</v>
      </c>
      <c r="E22" s="1" t="s">
        <v>53</v>
      </c>
      <c r="F22" s="1" t="s">
        <v>43</v>
      </c>
      <c r="G22" s="1" t="s">
        <v>20</v>
      </c>
      <c r="H22" s="2" t="str">
        <f>HYPERLINK("https://documenten.awisoftware.nl/UIV definities/0061.xlsx","#0061")</f>
        <v>#0061</v>
      </c>
      <c r="I22" s="1" t="s">
        <v>21</v>
      </c>
      <c r="J22" s="1" t="s">
        <v>60</v>
      </c>
      <c r="K22" s="1" t="s">
        <v>22</v>
      </c>
      <c r="L22" s="1" t="s">
        <v>113</v>
      </c>
      <c r="M22" s="1" t="s">
        <v>114</v>
      </c>
      <c r="N22" s="1" t="s">
        <v>21</v>
      </c>
    </row>
    <row r="23">
      <c r="A23" s="1" t="s">
        <v>115</v>
      </c>
      <c r="B23" s="1" t="s">
        <v>116</v>
      </c>
      <c r="C23" s="1" t="s">
        <v>111</v>
      </c>
      <c r="D23" s="1" t="s">
        <v>112</v>
      </c>
      <c r="E23" s="1" t="s">
        <v>69</v>
      </c>
      <c r="F23" s="1" t="s">
        <v>43</v>
      </c>
      <c r="G23" s="1" t="s">
        <v>28</v>
      </c>
      <c r="H23" s="2" t="str">
        <f>HYPERLINK("https://documenten.awisoftware.nl/UIV definities/0063.xlsx","#0063")</f>
        <v>#0063</v>
      </c>
      <c r="I23" s="1" t="s">
        <v>21</v>
      </c>
      <c r="J23" s="1" t="s">
        <v>60</v>
      </c>
      <c r="K23" s="1" t="s">
        <v>22</v>
      </c>
      <c r="L23" s="1" t="s">
        <v>117</v>
      </c>
      <c r="M23" s="1" t="s">
        <v>114</v>
      </c>
      <c r="N23" s="1" t="s">
        <v>21</v>
      </c>
    </row>
    <row r="24">
      <c r="A24" s="1" t="s">
        <v>118</v>
      </c>
      <c r="B24" s="1" t="s">
        <v>119</v>
      </c>
      <c r="C24" s="1" t="s">
        <v>111</v>
      </c>
      <c r="D24" s="1" t="s">
        <v>112</v>
      </c>
      <c r="E24" s="1" t="s">
        <v>69</v>
      </c>
      <c r="F24" s="1" t="s">
        <v>19</v>
      </c>
      <c r="G24" s="1" t="s">
        <v>28</v>
      </c>
      <c r="H24" s="2" t="str">
        <f>HYPERLINK("https://documenten.awisoftware.nl/UIV definities/0473.xlsx","#0473")</f>
        <v>#0473</v>
      </c>
      <c r="I24" s="1" t="s">
        <v>21</v>
      </c>
      <c r="J24" s="1" t="s">
        <v>60</v>
      </c>
      <c r="K24" s="1" t="s">
        <v>96</v>
      </c>
      <c r="L24" s="1" t="s">
        <v>21</v>
      </c>
      <c r="M24" s="1" t="s">
        <v>50</v>
      </c>
      <c r="N24" s="1" t="s">
        <v>21</v>
      </c>
    </row>
    <row r="25">
      <c r="A25" s="1" t="s">
        <v>120</v>
      </c>
      <c r="B25" s="1" t="s">
        <v>121</v>
      </c>
      <c r="C25" s="1" t="s">
        <v>111</v>
      </c>
      <c r="D25" s="1" t="s">
        <v>112</v>
      </c>
      <c r="E25" s="1" t="s">
        <v>81</v>
      </c>
      <c r="F25" s="1" t="s">
        <v>43</v>
      </c>
      <c r="G25" s="1" t="s">
        <v>20</v>
      </c>
      <c r="H25" s="2" t="str">
        <f>HYPERLINK("https://documenten.awisoftware.nl/UIV definities/0064.xlsx","#0064")</f>
        <v>#0064</v>
      </c>
      <c r="I25" s="1" t="s">
        <v>21</v>
      </c>
      <c r="J25" s="1" t="s">
        <v>60</v>
      </c>
      <c r="K25" s="1" t="s">
        <v>22</v>
      </c>
      <c r="L25" s="1" t="s">
        <v>117</v>
      </c>
      <c r="M25" s="1" t="s">
        <v>30</v>
      </c>
      <c r="N25" s="1" t="s">
        <v>21</v>
      </c>
    </row>
    <row r="26">
      <c r="A26" s="1" t="s">
        <v>122</v>
      </c>
      <c r="B26" s="1" t="s">
        <v>123</v>
      </c>
      <c r="C26" s="1" t="s">
        <v>111</v>
      </c>
      <c r="D26" s="1" t="s">
        <v>112</v>
      </c>
      <c r="E26" s="1" t="s">
        <v>81</v>
      </c>
      <c r="F26" s="1" t="s">
        <v>43</v>
      </c>
      <c r="G26" s="1" t="s">
        <v>28</v>
      </c>
      <c r="H26" s="2" t="str">
        <f>HYPERLINK("https://documenten.awisoftware.nl/UIV definities/0210.xlsx","#0210")</f>
        <v>#0210</v>
      </c>
      <c r="I26" s="1" t="s">
        <v>21</v>
      </c>
      <c r="J26" s="1" t="s">
        <v>60</v>
      </c>
      <c r="K26" s="1" t="s">
        <v>22</v>
      </c>
      <c r="L26" s="1" t="s">
        <v>85</v>
      </c>
      <c r="M26" s="1" t="s">
        <v>124</v>
      </c>
      <c r="N26" s="1" t="s">
        <v>21</v>
      </c>
    </row>
    <row r="27">
      <c r="A27" s="1" t="s">
        <v>125</v>
      </c>
      <c r="B27" s="1" t="s">
        <v>126</v>
      </c>
      <c r="C27" s="1" t="s">
        <v>111</v>
      </c>
      <c r="D27" s="1" t="s">
        <v>112</v>
      </c>
      <c r="E27" s="1" t="s">
        <v>81</v>
      </c>
      <c r="F27" s="1" t="s">
        <v>19</v>
      </c>
      <c r="G27" s="1" t="s">
        <v>28</v>
      </c>
      <c r="H27" s="2" t="str">
        <f>HYPERLINK("https://documenten.awisoftware.nl/UIV definities/0380.xlsx","#0380")</f>
        <v>#0380</v>
      </c>
      <c r="I27" s="1" t="s">
        <v>21</v>
      </c>
      <c r="J27" s="1" t="s">
        <v>60</v>
      </c>
      <c r="K27" s="1" t="s">
        <v>22</v>
      </c>
      <c r="L27" s="1" t="s">
        <v>127</v>
      </c>
      <c r="M27" s="1" t="s">
        <v>90</v>
      </c>
      <c r="N27" s="1" t="s">
        <v>21</v>
      </c>
    </row>
    <row r="28">
      <c r="A28" s="1" t="s">
        <v>56</v>
      </c>
      <c r="B28" s="1" t="s">
        <v>128</v>
      </c>
      <c r="C28" s="1" t="s">
        <v>111</v>
      </c>
      <c r="D28" s="1" t="s">
        <v>112</v>
      </c>
      <c r="E28" s="1" t="s">
        <v>129</v>
      </c>
      <c r="F28" s="1" t="s">
        <v>43</v>
      </c>
      <c r="G28" s="1" t="s">
        <v>20</v>
      </c>
      <c r="H28" s="2" t="str">
        <f>HYPERLINK("https://documenten.awisoftware.nl/UIV definities/.xlsx","")</f>
      </c>
      <c r="I28" s="1" t="s">
        <v>21</v>
      </c>
      <c r="J28" s="1" t="s">
        <v>60</v>
      </c>
      <c r="K28" s="1" t="s">
        <v>22</v>
      </c>
      <c r="L28" s="1" t="s">
        <v>130</v>
      </c>
      <c r="M28" s="1" t="s">
        <v>62</v>
      </c>
      <c r="N28" s="1" t="s">
        <v>21</v>
      </c>
    </row>
    <row r="29">
      <c r="A29" s="1" t="s">
        <v>56</v>
      </c>
      <c r="B29" s="1" t="s">
        <v>131</v>
      </c>
      <c r="C29" s="1" t="s">
        <v>111</v>
      </c>
      <c r="D29" s="1" t="s">
        <v>112</v>
      </c>
      <c r="E29" s="1" t="s">
        <v>129</v>
      </c>
      <c r="F29" s="1" t="s">
        <v>43</v>
      </c>
      <c r="G29" s="1" t="s">
        <v>20</v>
      </c>
      <c r="H29" s="2" t="str">
        <f>HYPERLINK("https://documenten.awisoftware.nl/UIV definities/.xlsx","")</f>
      </c>
      <c r="I29" s="1" t="s">
        <v>21</v>
      </c>
      <c r="J29" s="1" t="s">
        <v>60</v>
      </c>
      <c r="K29" s="1" t="s">
        <v>22</v>
      </c>
      <c r="L29" s="1" t="s">
        <v>132</v>
      </c>
      <c r="M29" s="1" t="s">
        <v>62</v>
      </c>
      <c r="N29" s="1" t="s">
        <v>21</v>
      </c>
    </row>
    <row r="30">
      <c r="A30" s="1" t="s">
        <v>133</v>
      </c>
      <c r="B30" s="1" t="s">
        <v>134</v>
      </c>
      <c r="C30" s="1" t="s">
        <v>111</v>
      </c>
      <c r="D30" s="1" t="s">
        <v>135</v>
      </c>
      <c r="E30" s="1" t="s">
        <v>53</v>
      </c>
      <c r="F30" s="1" t="s">
        <v>43</v>
      </c>
      <c r="G30" s="1" t="s">
        <v>28</v>
      </c>
      <c r="H30" s="2" t="str">
        <f>HYPERLINK("https://documenten.awisoftware.nl/UIV definities/0073.xlsx","#0073")</f>
        <v>#0073</v>
      </c>
      <c r="I30" s="1" t="s">
        <v>136</v>
      </c>
      <c r="J30" s="1" t="s">
        <v>60</v>
      </c>
      <c r="K30" s="1" t="s">
        <v>22</v>
      </c>
      <c r="L30" s="1" t="s">
        <v>137</v>
      </c>
      <c r="M30" s="1" t="s">
        <v>138</v>
      </c>
      <c r="N30" s="1" t="s">
        <v>21</v>
      </c>
    </row>
    <row r="31">
      <c r="A31" s="1" t="s">
        <v>139</v>
      </c>
      <c r="B31" s="1" t="s">
        <v>140</v>
      </c>
      <c r="C31" s="1" t="s">
        <v>111</v>
      </c>
      <c r="D31" s="1" t="s">
        <v>135</v>
      </c>
      <c r="E31" s="1" t="s">
        <v>73</v>
      </c>
      <c r="F31" s="1" t="s">
        <v>43</v>
      </c>
      <c r="G31" s="1" t="s">
        <v>20</v>
      </c>
      <c r="H31" s="2" t="str">
        <f>HYPERLINK("https://documenten.awisoftware.nl/UIV definities/.xlsx","")</f>
      </c>
      <c r="I31" s="1" t="s">
        <v>141</v>
      </c>
      <c r="J31" s="1" t="s">
        <v>60</v>
      </c>
      <c r="K31" s="1" t="s">
        <v>22</v>
      </c>
      <c r="L31" s="1" t="s">
        <v>142</v>
      </c>
      <c r="M31" s="1" t="s">
        <v>45</v>
      </c>
      <c r="N31" s="1" t="s">
        <v>143</v>
      </c>
    </row>
    <row r="32">
      <c r="A32" s="1" t="s">
        <v>144</v>
      </c>
      <c r="B32" s="1" t="s">
        <v>145</v>
      </c>
      <c r="C32" s="1" t="s">
        <v>111</v>
      </c>
      <c r="D32" s="1" t="s">
        <v>146</v>
      </c>
      <c r="E32" s="1" t="s">
        <v>53</v>
      </c>
      <c r="F32" s="1" t="s">
        <v>19</v>
      </c>
      <c r="G32" s="1" t="s">
        <v>28</v>
      </c>
      <c r="H32" s="2" t="str">
        <f>HYPERLINK("https://documenten.awisoftware.nl/UIV definities/0286.xlsx","#0286")</f>
        <v>#0286</v>
      </c>
      <c r="I32" s="1" t="s">
        <v>147</v>
      </c>
      <c r="J32" s="1" t="s">
        <v>60</v>
      </c>
      <c r="K32" s="1" t="s">
        <v>22</v>
      </c>
      <c r="L32" s="1" t="s">
        <v>148</v>
      </c>
      <c r="M32" s="1" t="s">
        <v>149</v>
      </c>
      <c r="N32" s="1" t="s">
        <v>21</v>
      </c>
    </row>
    <row r="33">
      <c r="A33" s="1" t="s">
        <v>150</v>
      </c>
      <c r="B33" s="1" t="s">
        <v>151</v>
      </c>
      <c r="C33" s="1" t="s">
        <v>111</v>
      </c>
      <c r="D33" s="1" t="s">
        <v>146</v>
      </c>
      <c r="E33" s="1" t="s">
        <v>53</v>
      </c>
      <c r="F33" s="1" t="s">
        <v>19</v>
      </c>
      <c r="G33" s="1" t="s">
        <v>28</v>
      </c>
      <c r="H33" s="2" t="str">
        <f>HYPERLINK("https://documenten.awisoftware.nl/UIV definities/0584.xlsx","#0584")</f>
        <v>#0584</v>
      </c>
      <c r="I33" s="1" t="s">
        <v>21</v>
      </c>
      <c r="J33" s="1" t="s">
        <v>60</v>
      </c>
      <c r="K33" s="1" t="s">
        <v>96</v>
      </c>
      <c r="L33" s="1" t="s">
        <v>21</v>
      </c>
      <c r="M33" s="1" t="s">
        <v>152</v>
      </c>
      <c r="N33" s="1" t="s">
        <v>21</v>
      </c>
    </row>
    <row r="34">
      <c r="A34" s="1" t="s">
        <v>56</v>
      </c>
      <c r="B34" s="1" t="s">
        <v>153</v>
      </c>
      <c r="C34" s="1" t="s">
        <v>111</v>
      </c>
      <c r="D34" s="1" t="s">
        <v>146</v>
      </c>
      <c r="E34" s="1" t="s">
        <v>27</v>
      </c>
      <c r="F34" s="1" t="s">
        <v>19</v>
      </c>
      <c r="G34" s="1" t="s">
        <v>59</v>
      </c>
      <c r="H34" s="2" t="str">
        <f>HYPERLINK("https://documenten.awisoftware.nl/UIV definities/.xlsx","")</f>
      </c>
      <c r="I34" s="1" t="s">
        <v>21</v>
      </c>
      <c r="J34" s="1" t="s">
        <v>60</v>
      </c>
      <c r="K34" s="1" t="s">
        <v>22</v>
      </c>
      <c r="L34" s="1" t="s">
        <v>154</v>
      </c>
      <c r="M34" s="1" t="s">
        <v>62</v>
      </c>
      <c r="N34" s="1" t="s">
        <v>21</v>
      </c>
    </row>
    <row r="35">
      <c r="A35" s="1" t="s">
        <v>155</v>
      </c>
      <c r="B35" s="1" t="s">
        <v>156</v>
      </c>
      <c r="C35" s="1" t="s">
        <v>111</v>
      </c>
      <c r="D35" s="1" t="s">
        <v>146</v>
      </c>
      <c r="E35" s="1" t="s">
        <v>27</v>
      </c>
      <c r="F35" s="1" t="s">
        <v>19</v>
      </c>
      <c r="G35" s="1" t="s">
        <v>28</v>
      </c>
      <c r="H35" s="2" t="str">
        <f>HYPERLINK("https://documenten.awisoftware.nl/UIV definities/.xlsx","")</f>
      </c>
      <c r="I35" s="1" t="s">
        <v>21</v>
      </c>
      <c r="J35" s="1" t="s">
        <v>60</v>
      </c>
      <c r="K35" s="1" t="s">
        <v>22</v>
      </c>
      <c r="L35" s="1" t="s">
        <v>157</v>
      </c>
      <c r="M35" s="1" t="s">
        <v>158</v>
      </c>
      <c r="N35" s="1" t="s">
        <v>21</v>
      </c>
    </row>
    <row r="36">
      <c r="A36" s="1" t="s">
        <v>159</v>
      </c>
      <c r="B36" s="1" t="s">
        <v>160</v>
      </c>
      <c r="C36" s="1" t="s">
        <v>111</v>
      </c>
      <c r="D36" s="1" t="s">
        <v>146</v>
      </c>
      <c r="E36" s="1" t="s">
        <v>69</v>
      </c>
      <c r="F36" s="1" t="s">
        <v>19</v>
      </c>
      <c r="G36" s="1" t="s">
        <v>28</v>
      </c>
      <c r="H36" s="2" t="str">
        <f>HYPERLINK("https://documenten.awisoftware.nl/UIV definities/0293.xlsx","#0293")</f>
        <v>#0293</v>
      </c>
      <c r="I36" s="1" t="s">
        <v>161</v>
      </c>
      <c r="J36" s="1" t="s">
        <v>60</v>
      </c>
      <c r="K36" s="1" t="s">
        <v>22</v>
      </c>
      <c r="L36" s="1" t="s">
        <v>162</v>
      </c>
      <c r="M36" s="1" t="s">
        <v>163</v>
      </c>
      <c r="N36" s="1" t="s">
        <v>21</v>
      </c>
    </row>
    <row r="37">
      <c r="A37" s="1" t="s">
        <v>164</v>
      </c>
      <c r="B37" s="1" t="s">
        <v>165</v>
      </c>
      <c r="C37" s="1" t="s">
        <v>111</v>
      </c>
      <c r="D37" s="1" t="s">
        <v>146</v>
      </c>
      <c r="E37" s="1" t="s">
        <v>73</v>
      </c>
      <c r="F37" s="1" t="s">
        <v>19</v>
      </c>
      <c r="G37" s="1" t="s">
        <v>20</v>
      </c>
      <c r="H37" s="2" t="str">
        <f>HYPERLINK("https://documenten.awisoftware.nl/UIV definities/0291.xlsx","#0291")</f>
        <v>#0291</v>
      </c>
      <c r="I37" s="1" t="s">
        <v>21</v>
      </c>
      <c r="J37" s="1" t="s">
        <v>60</v>
      </c>
      <c r="K37" s="1" t="s">
        <v>22</v>
      </c>
      <c r="L37" s="1" t="s">
        <v>166</v>
      </c>
      <c r="M37" s="1" t="s">
        <v>167</v>
      </c>
      <c r="N37" s="1" t="s">
        <v>21</v>
      </c>
    </row>
    <row r="38">
      <c r="A38" s="1" t="s">
        <v>168</v>
      </c>
      <c r="B38" s="1" t="s">
        <v>169</v>
      </c>
      <c r="C38" s="1" t="s">
        <v>111</v>
      </c>
      <c r="D38" s="1" t="s">
        <v>146</v>
      </c>
      <c r="E38" s="1" t="s">
        <v>78</v>
      </c>
      <c r="F38" s="1" t="s">
        <v>19</v>
      </c>
      <c r="G38" s="1" t="s">
        <v>20</v>
      </c>
      <c r="H38" s="2" t="str">
        <f>HYPERLINK("https://documenten.awisoftware.nl/UIV definities/0292.xlsx","#0292")</f>
        <v>#0292</v>
      </c>
      <c r="I38" s="1" t="s">
        <v>21</v>
      </c>
      <c r="J38" s="1" t="s">
        <v>60</v>
      </c>
      <c r="K38" s="1" t="s">
        <v>22</v>
      </c>
      <c r="L38" s="1" t="s">
        <v>170</v>
      </c>
      <c r="M38" s="1" t="s">
        <v>158</v>
      </c>
      <c r="N38" s="1" t="s">
        <v>21</v>
      </c>
    </row>
    <row r="39">
      <c r="A39" s="1" t="s">
        <v>171</v>
      </c>
      <c r="B39" s="1" t="s">
        <v>172</v>
      </c>
      <c r="C39" s="1" t="s">
        <v>111</v>
      </c>
      <c r="D39" s="1" t="s">
        <v>146</v>
      </c>
      <c r="E39" s="1" t="s">
        <v>81</v>
      </c>
      <c r="F39" s="1" t="s">
        <v>19</v>
      </c>
      <c r="G39" s="1" t="s">
        <v>28</v>
      </c>
      <c r="H39" s="2" t="str">
        <f>HYPERLINK("https://documenten.awisoftware.nl/UIV definities/0381.xlsx","#0381")</f>
        <v>#0381</v>
      </c>
      <c r="I39" s="1" t="s">
        <v>21</v>
      </c>
      <c r="J39" s="1" t="s">
        <v>60</v>
      </c>
      <c r="K39" s="1" t="s">
        <v>22</v>
      </c>
      <c r="L39" s="1" t="s">
        <v>173</v>
      </c>
      <c r="M39" s="1" t="s">
        <v>30</v>
      </c>
      <c r="N39" s="1" t="s">
        <v>21</v>
      </c>
    </row>
    <row r="40">
      <c r="A40" s="1" t="s">
        <v>174</v>
      </c>
      <c r="B40" s="1" t="s">
        <v>175</v>
      </c>
      <c r="C40" s="1" t="s">
        <v>111</v>
      </c>
      <c r="D40" s="1" t="s">
        <v>146</v>
      </c>
      <c r="E40" s="1" t="s">
        <v>81</v>
      </c>
      <c r="F40" s="1" t="s">
        <v>19</v>
      </c>
      <c r="G40" s="1" t="s">
        <v>59</v>
      </c>
      <c r="H40" s="2" t="str">
        <f>HYPERLINK("https://documenten.awisoftware.nl/UIV definities/.xlsx","")</f>
      </c>
      <c r="I40" s="1" t="s">
        <v>21</v>
      </c>
      <c r="J40" s="1" t="s">
        <v>60</v>
      </c>
      <c r="K40" s="1" t="s">
        <v>22</v>
      </c>
      <c r="L40" s="1" t="s">
        <v>176</v>
      </c>
      <c r="M40" s="1" t="s">
        <v>167</v>
      </c>
      <c r="N40" s="1" t="s">
        <v>21</v>
      </c>
    </row>
    <row r="41">
      <c r="A41" s="1" t="s">
        <v>177</v>
      </c>
      <c r="B41" s="1" t="s">
        <v>178</v>
      </c>
      <c r="C41" s="1" t="s">
        <v>111</v>
      </c>
      <c r="D41" s="1" t="s">
        <v>146</v>
      </c>
      <c r="E41" s="1" t="s">
        <v>179</v>
      </c>
      <c r="F41" s="1" t="s">
        <v>19</v>
      </c>
      <c r="G41" s="1" t="s">
        <v>20</v>
      </c>
      <c r="H41" s="2" t="str">
        <f>HYPERLINK("https://documenten.awisoftware.nl/UIV definities/0348.xlsx","#0348")</f>
        <v>#0348</v>
      </c>
      <c r="I41" s="1" t="s">
        <v>21</v>
      </c>
      <c r="J41" s="1" t="s">
        <v>60</v>
      </c>
      <c r="K41" s="1" t="s">
        <v>22</v>
      </c>
      <c r="L41" s="1" t="s">
        <v>180</v>
      </c>
      <c r="M41" s="1" t="s">
        <v>181</v>
      </c>
      <c r="N41" s="1" t="s">
        <v>21</v>
      </c>
    </row>
    <row r="42">
      <c r="A42" s="1" t="s">
        <v>182</v>
      </c>
      <c r="B42" s="1" t="s">
        <v>183</v>
      </c>
      <c r="C42" s="1" t="s">
        <v>111</v>
      </c>
      <c r="D42" s="1" t="s">
        <v>184</v>
      </c>
      <c r="E42" s="1" t="s">
        <v>53</v>
      </c>
      <c r="F42" s="1" t="s">
        <v>43</v>
      </c>
      <c r="G42" s="1" t="s">
        <v>28</v>
      </c>
      <c r="H42" s="2" t="str">
        <f>HYPERLINK("https://documenten.awisoftware.nl/UIV definities/0065.xlsx","#0065")</f>
        <v>#0065</v>
      </c>
      <c r="I42" s="1" t="s">
        <v>21</v>
      </c>
      <c r="J42" s="1" t="s">
        <v>60</v>
      </c>
      <c r="K42" s="1" t="s">
        <v>22</v>
      </c>
      <c r="L42" s="1" t="s">
        <v>185</v>
      </c>
      <c r="M42" s="1" t="s">
        <v>138</v>
      </c>
      <c r="N42" s="1" t="s">
        <v>21</v>
      </c>
    </row>
    <row r="43">
      <c r="A43" s="1" t="s">
        <v>186</v>
      </c>
      <c r="B43" s="1" t="s">
        <v>187</v>
      </c>
      <c r="C43" s="1" t="s">
        <v>111</v>
      </c>
      <c r="D43" s="1" t="s">
        <v>184</v>
      </c>
      <c r="E43" s="1" t="s">
        <v>69</v>
      </c>
      <c r="F43" s="1" t="s">
        <v>43</v>
      </c>
      <c r="G43" s="1" t="s">
        <v>28</v>
      </c>
      <c r="H43" s="2" t="str">
        <f>HYPERLINK("https://documenten.awisoftware.nl/UIV definities/0271.xlsx","#0271")</f>
        <v>#0271</v>
      </c>
      <c r="I43" s="1" t="s">
        <v>21</v>
      </c>
      <c r="J43" s="1" t="s">
        <v>60</v>
      </c>
      <c r="K43" s="1" t="s">
        <v>22</v>
      </c>
      <c r="L43" s="1" t="s">
        <v>188</v>
      </c>
      <c r="M43" s="1" t="s">
        <v>114</v>
      </c>
      <c r="N43" s="1" t="s">
        <v>21</v>
      </c>
    </row>
    <row r="44">
      <c r="A44" s="1" t="s">
        <v>56</v>
      </c>
      <c r="B44" s="1" t="s">
        <v>189</v>
      </c>
      <c r="C44" s="1" t="s">
        <v>111</v>
      </c>
      <c r="D44" s="1" t="s">
        <v>184</v>
      </c>
      <c r="E44" s="1" t="s">
        <v>92</v>
      </c>
      <c r="F44" s="1" t="s">
        <v>43</v>
      </c>
      <c r="G44" s="1" t="s">
        <v>59</v>
      </c>
      <c r="H44" s="2" t="str">
        <f>HYPERLINK("https://documenten.awisoftware.nl/UIV definities/.xlsx","")</f>
      </c>
      <c r="I44" s="1" t="s">
        <v>21</v>
      </c>
      <c r="J44" s="1" t="s">
        <v>60</v>
      </c>
      <c r="K44" s="1" t="s">
        <v>22</v>
      </c>
      <c r="L44" s="1" t="s">
        <v>190</v>
      </c>
      <c r="M44" s="1" t="s">
        <v>62</v>
      </c>
      <c r="N44" s="1" t="s">
        <v>21</v>
      </c>
    </row>
    <row r="45">
      <c r="A45" s="1" t="s">
        <v>56</v>
      </c>
      <c r="B45" s="1" t="s">
        <v>191</v>
      </c>
      <c r="C45" s="1" t="s">
        <v>111</v>
      </c>
      <c r="D45" s="1" t="s">
        <v>184</v>
      </c>
      <c r="E45" s="1" t="s">
        <v>92</v>
      </c>
      <c r="F45" s="1" t="s">
        <v>43</v>
      </c>
      <c r="G45" s="1" t="s">
        <v>59</v>
      </c>
      <c r="H45" s="2" t="str">
        <f>HYPERLINK("https://documenten.awisoftware.nl/UIV definities/.xlsx","")</f>
      </c>
      <c r="I45" s="1" t="s">
        <v>21</v>
      </c>
      <c r="J45" s="1" t="s">
        <v>60</v>
      </c>
      <c r="K45" s="1" t="s">
        <v>22</v>
      </c>
      <c r="L45" s="1" t="s">
        <v>190</v>
      </c>
      <c r="M45" s="1" t="s">
        <v>62</v>
      </c>
      <c r="N45" s="1" t="s">
        <v>21</v>
      </c>
    </row>
    <row r="46">
      <c r="A46" s="1" t="s">
        <v>56</v>
      </c>
      <c r="B46" s="1" t="s">
        <v>192</v>
      </c>
      <c r="C46" s="1" t="s">
        <v>111</v>
      </c>
      <c r="D46" s="1" t="s">
        <v>184</v>
      </c>
      <c r="E46" s="1" t="s">
        <v>92</v>
      </c>
      <c r="F46" s="1" t="s">
        <v>43</v>
      </c>
      <c r="G46" s="1" t="s">
        <v>59</v>
      </c>
      <c r="H46" s="2" t="str">
        <f>HYPERLINK("https://documenten.awisoftware.nl/UIV definities/.xlsx","")</f>
      </c>
      <c r="I46" s="1" t="s">
        <v>21</v>
      </c>
      <c r="J46" s="1" t="s">
        <v>60</v>
      </c>
      <c r="K46" s="1" t="s">
        <v>22</v>
      </c>
      <c r="L46" s="1" t="s">
        <v>190</v>
      </c>
      <c r="M46" s="1" t="s">
        <v>62</v>
      </c>
      <c r="N46" s="1" t="s">
        <v>21</v>
      </c>
    </row>
    <row r="47">
      <c r="A47" s="1" t="s">
        <v>193</v>
      </c>
      <c r="B47" s="1" t="s">
        <v>194</v>
      </c>
      <c r="C47" s="1" t="s">
        <v>111</v>
      </c>
      <c r="D47" s="1" t="s">
        <v>195</v>
      </c>
      <c r="E47" s="1" t="s">
        <v>53</v>
      </c>
      <c r="F47" s="1" t="s">
        <v>43</v>
      </c>
      <c r="G47" s="1" t="s">
        <v>20</v>
      </c>
      <c r="H47" s="2" t="str">
        <f>HYPERLINK("https://documenten.awisoftware.nl/UIV definities/0027.xlsx","#0027")</f>
        <v>#0027</v>
      </c>
      <c r="I47" s="1" t="s">
        <v>21</v>
      </c>
      <c r="J47" s="1" t="s">
        <v>60</v>
      </c>
      <c r="K47" s="1" t="s">
        <v>22</v>
      </c>
      <c r="L47" s="1" t="s">
        <v>196</v>
      </c>
      <c r="M47" s="1" t="s">
        <v>55</v>
      </c>
      <c r="N47" s="1" t="s">
        <v>21</v>
      </c>
    </row>
    <row r="48">
      <c r="A48" s="1" t="s">
        <v>197</v>
      </c>
      <c r="B48" s="1" t="s">
        <v>198</v>
      </c>
      <c r="C48" s="1" t="s">
        <v>111</v>
      </c>
      <c r="D48" s="1" t="s">
        <v>195</v>
      </c>
      <c r="E48" s="1" t="s">
        <v>53</v>
      </c>
      <c r="F48" s="1" t="s">
        <v>43</v>
      </c>
      <c r="G48" s="1" t="s">
        <v>20</v>
      </c>
      <c r="H48" s="2" t="str">
        <f>HYPERLINK("https://documenten.awisoftware.nl/UIV definities/0089.xlsx","#0089")</f>
        <v>#0089</v>
      </c>
      <c r="I48" s="1" t="s">
        <v>21</v>
      </c>
      <c r="J48" s="1" t="s">
        <v>60</v>
      </c>
      <c r="K48" s="1" t="s">
        <v>22</v>
      </c>
      <c r="L48" s="1" t="s">
        <v>199</v>
      </c>
      <c r="M48" s="1" t="s">
        <v>124</v>
      </c>
      <c r="N48" s="1" t="s">
        <v>21</v>
      </c>
    </row>
    <row r="49">
      <c r="A49" s="1" t="s">
        <v>200</v>
      </c>
      <c r="B49" s="1" t="s">
        <v>201</v>
      </c>
      <c r="C49" s="1" t="s">
        <v>111</v>
      </c>
      <c r="D49" s="1" t="s">
        <v>195</v>
      </c>
      <c r="E49" s="1" t="s">
        <v>69</v>
      </c>
      <c r="F49" s="1" t="s">
        <v>43</v>
      </c>
      <c r="G49" s="1" t="s">
        <v>28</v>
      </c>
      <c r="H49" s="2" t="str">
        <f>HYPERLINK("https://documenten.awisoftware.nl/UIV definities/0025.xlsx","#0025")</f>
        <v>#0025</v>
      </c>
      <c r="I49" s="1" t="s">
        <v>21</v>
      </c>
      <c r="J49" s="1" t="s">
        <v>60</v>
      </c>
      <c r="K49" s="1" t="s">
        <v>22</v>
      </c>
      <c r="L49" s="1" t="s">
        <v>117</v>
      </c>
      <c r="M49" s="1" t="s">
        <v>114</v>
      </c>
      <c r="N49" s="1" t="s">
        <v>21</v>
      </c>
    </row>
    <row r="50">
      <c r="A50" s="1" t="s">
        <v>202</v>
      </c>
      <c r="B50" s="1" t="s">
        <v>203</v>
      </c>
      <c r="C50" s="1" t="s">
        <v>111</v>
      </c>
      <c r="D50" s="1" t="s">
        <v>195</v>
      </c>
      <c r="E50" s="1" t="s">
        <v>73</v>
      </c>
      <c r="F50" s="1" t="s">
        <v>43</v>
      </c>
      <c r="G50" s="1" t="s">
        <v>20</v>
      </c>
      <c r="H50" s="2" t="str">
        <f>HYPERLINK("https://documenten.awisoftware.nl/UIV definities/0256.xlsx","#0256")</f>
        <v>#0256</v>
      </c>
      <c r="I50" s="1" t="s">
        <v>21</v>
      </c>
      <c r="J50" s="1" t="s">
        <v>60</v>
      </c>
      <c r="K50" s="1" t="s">
        <v>22</v>
      </c>
      <c r="L50" s="1" t="s">
        <v>204</v>
      </c>
      <c r="M50" s="1" t="s">
        <v>167</v>
      </c>
      <c r="N50" s="1" t="s">
        <v>21</v>
      </c>
    </row>
    <row r="51">
      <c r="A51" s="1" t="s">
        <v>205</v>
      </c>
      <c r="B51" s="1" t="s">
        <v>206</v>
      </c>
      <c r="C51" s="1" t="s">
        <v>111</v>
      </c>
      <c r="D51" s="1" t="s">
        <v>195</v>
      </c>
      <c r="E51" s="1" t="s">
        <v>73</v>
      </c>
      <c r="F51" s="1" t="s">
        <v>43</v>
      </c>
      <c r="G51" s="1" t="s">
        <v>20</v>
      </c>
      <c r="H51" s="2" t="str">
        <f>HYPERLINK("https://documenten.awisoftware.nl/UIV definities/0254.xlsx","#0254")</f>
        <v>#0254</v>
      </c>
      <c r="I51" s="1" t="s">
        <v>21</v>
      </c>
      <c r="J51" s="1" t="s">
        <v>60</v>
      </c>
      <c r="K51" s="1" t="s">
        <v>22</v>
      </c>
      <c r="L51" s="1" t="s">
        <v>204</v>
      </c>
      <c r="M51" s="1" t="s">
        <v>207</v>
      </c>
      <c r="N51" s="1" t="s">
        <v>21</v>
      </c>
    </row>
    <row r="52">
      <c r="A52" s="1" t="s">
        <v>208</v>
      </c>
      <c r="B52" s="1" t="s">
        <v>209</v>
      </c>
      <c r="C52" s="1" t="s">
        <v>111</v>
      </c>
      <c r="D52" s="1" t="s">
        <v>195</v>
      </c>
      <c r="E52" s="1" t="s">
        <v>73</v>
      </c>
      <c r="F52" s="1" t="s">
        <v>43</v>
      </c>
      <c r="G52" s="1" t="s">
        <v>20</v>
      </c>
      <c r="H52" s="2" t="str">
        <f>HYPERLINK("https://documenten.awisoftware.nl/UIV definities/0255.xlsx","#0255")</f>
        <v>#0255</v>
      </c>
      <c r="I52" s="1" t="s">
        <v>21</v>
      </c>
      <c r="J52" s="1" t="s">
        <v>60</v>
      </c>
      <c r="K52" s="1" t="s">
        <v>22</v>
      </c>
      <c r="L52" s="1" t="s">
        <v>204</v>
      </c>
      <c r="M52" s="1" t="s">
        <v>167</v>
      </c>
      <c r="N52" s="1" t="s">
        <v>21</v>
      </c>
    </row>
    <row r="53">
      <c r="A53" s="1" t="s">
        <v>210</v>
      </c>
      <c r="B53" s="1" t="s">
        <v>211</v>
      </c>
      <c r="C53" s="1" t="s">
        <v>111</v>
      </c>
      <c r="D53" s="1" t="s">
        <v>195</v>
      </c>
      <c r="E53" s="1" t="s">
        <v>78</v>
      </c>
      <c r="F53" s="1" t="s">
        <v>43</v>
      </c>
      <c r="G53" s="1" t="s">
        <v>20</v>
      </c>
      <c r="H53" s="2" t="str">
        <f>HYPERLINK("https://documenten.awisoftware.nl/UIV definities/0259.xlsx","#0259")</f>
        <v>#0259</v>
      </c>
      <c r="I53" s="1" t="s">
        <v>21</v>
      </c>
      <c r="J53" s="1" t="s">
        <v>60</v>
      </c>
      <c r="K53" s="1" t="s">
        <v>22</v>
      </c>
      <c r="L53" s="1" t="s">
        <v>212</v>
      </c>
      <c r="M53" s="1" t="s">
        <v>158</v>
      </c>
      <c r="N53" s="1" t="s">
        <v>21</v>
      </c>
    </row>
    <row r="54">
      <c r="A54" s="1" t="s">
        <v>213</v>
      </c>
      <c r="B54" s="1" t="s">
        <v>214</v>
      </c>
      <c r="C54" s="1" t="s">
        <v>111</v>
      </c>
      <c r="D54" s="1" t="s">
        <v>195</v>
      </c>
      <c r="E54" s="1" t="s">
        <v>78</v>
      </c>
      <c r="F54" s="1" t="s">
        <v>43</v>
      </c>
      <c r="G54" s="1" t="s">
        <v>20</v>
      </c>
      <c r="H54" s="2" t="str">
        <f>HYPERLINK("https://documenten.awisoftware.nl/UIV definities/0257.xlsx","#0257")</f>
        <v>#0257</v>
      </c>
      <c r="I54" s="1" t="s">
        <v>21</v>
      </c>
      <c r="J54" s="1" t="s">
        <v>60</v>
      </c>
      <c r="K54" s="1" t="s">
        <v>22</v>
      </c>
      <c r="L54" s="1" t="s">
        <v>212</v>
      </c>
      <c r="M54" s="1" t="s">
        <v>158</v>
      </c>
      <c r="N54" s="1" t="s">
        <v>21</v>
      </c>
    </row>
    <row r="55">
      <c r="A55" s="1" t="s">
        <v>215</v>
      </c>
      <c r="B55" s="1" t="s">
        <v>216</v>
      </c>
      <c r="C55" s="1" t="s">
        <v>111</v>
      </c>
      <c r="D55" s="1" t="s">
        <v>195</v>
      </c>
      <c r="E55" s="1" t="s">
        <v>78</v>
      </c>
      <c r="F55" s="1" t="s">
        <v>43</v>
      </c>
      <c r="G55" s="1" t="s">
        <v>20</v>
      </c>
      <c r="H55" s="2" t="str">
        <f>HYPERLINK("https://documenten.awisoftware.nl/UIV definities/0258.xlsx","#0258")</f>
        <v>#0258</v>
      </c>
      <c r="I55" s="1" t="s">
        <v>21</v>
      </c>
      <c r="J55" s="1" t="s">
        <v>60</v>
      </c>
      <c r="K55" s="1" t="s">
        <v>22</v>
      </c>
      <c r="L55" s="1" t="s">
        <v>212</v>
      </c>
      <c r="M55" s="1" t="s">
        <v>158</v>
      </c>
      <c r="N55" s="1" t="s">
        <v>21</v>
      </c>
    </row>
    <row r="56">
      <c r="A56" s="1" t="s">
        <v>217</v>
      </c>
      <c r="B56" s="1" t="s">
        <v>218</v>
      </c>
      <c r="C56" s="1" t="s">
        <v>111</v>
      </c>
      <c r="D56" s="1" t="s">
        <v>195</v>
      </c>
      <c r="E56" s="1" t="s">
        <v>81</v>
      </c>
      <c r="F56" s="1" t="s">
        <v>43</v>
      </c>
      <c r="G56" s="1" t="s">
        <v>28</v>
      </c>
      <c r="H56" s="2" t="str">
        <f>HYPERLINK("https://documenten.awisoftware.nl/UIV definities/0217.xlsx","#0217")</f>
        <v>#0217</v>
      </c>
      <c r="I56" s="1" t="s">
        <v>21</v>
      </c>
      <c r="J56" s="1" t="s">
        <v>60</v>
      </c>
      <c r="K56" s="1" t="s">
        <v>22</v>
      </c>
      <c r="L56" s="1" t="s">
        <v>85</v>
      </c>
      <c r="M56" s="1" t="s">
        <v>219</v>
      </c>
      <c r="N56" s="1" t="s">
        <v>21</v>
      </c>
    </row>
    <row r="57">
      <c r="A57" s="1" t="s">
        <v>220</v>
      </c>
      <c r="B57" s="1" t="s">
        <v>221</v>
      </c>
      <c r="C57" s="1" t="s">
        <v>111</v>
      </c>
      <c r="D57" s="1" t="s">
        <v>195</v>
      </c>
      <c r="E57" s="1" t="s">
        <v>81</v>
      </c>
      <c r="F57" s="1" t="s">
        <v>43</v>
      </c>
      <c r="G57" s="1" t="s">
        <v>20</v>
      </c>
      <c r="H57" s="2" t="str">
        <f>HYPERLINK("https://documenten.awisoftware.nl/UIV definities/0068.xlsx","#0068")</f>
        <v>#0068</v>
      </c>
      <c r="I57" s="1" t="s">
        <v>21</v>
      </c>
      <c r="J57" s="1" t="s">
        <v>60</v>
      </c>
      <c r="K57" s="1" t="s">
        <v>22</v>
      </c>
      <c r="L57" s="1" t="s">
        <v>222</v>
      </c>
      <c r="M57" s="1" t="s">
        <v>30</v>
      </c>
      <c r="N57" s="1" t="s">
        <v>21</v>
      </c>
    </row>
    <row r="58">
      <c r="A58" s="1" t="s">
        <v>223</v>
      </c>
      <c r="B58" s="1" t="s">
        <v>224</v>
      </c>
      <c r="C58" s="1" t="s">
        <v>111</v>
      </c>
      <c r="D58" s="1" t="s">
        <v>195</v>
      </c>
      <c r="E58" s="1" t="s">
        <v>81</v>
      </c>
      <c r="F58" s="1" t="s">
        <v>43</v>
      </c>
      <c r="G58" s="1" t="s">
        <v>20</v>
      </c>
      <c r="H58" s="2" t="str">
        <f>HYPERLINK("https://documenten.awisoftware.nl/UIV definities/0066.xlsx","#0066")</f>
        <v>#0066</v>
      </c>
      <c r="I58" s="1" t="s">
        <v>21</v>
      </c>
      <c r="J58" s="1" t="s">
        <v>60</v>
      </c>
      <c r="K58" s="1" t="s">
        <v>22</v>
      </c>
      <c r="L58" s="1" t="s">
        <v>225</v>
      </c>
      <c r="M58" s="1" t="s">
        <v>30</v>
      </c>
      <c r="N58" s="1" t="s">
        <v>21</v>
      </c>
    </row>
    <row r="59">
      <c r="A59" s="1" t="s">
        <v>226</v>
      </c>
      <c r="B59" s="1" t="s">
        <v>227</v>
      </c>
      <c r="C59" s="1" t="s">
        <v>111</v>
      </c>
      <c r="D59" s="1" t="s">
        <v>195</v>
      </c>
      <c r="E59" s="1" t="s">
        <v>81</v>
      </c>
      <c r="F59" s="1" t="s">
        <v>43</v>
      </c>
      <c r="G59" s="1" t="s">
        <v>20</v>
      </c>
      <c r="H59" s="2" t="str">
        <f>HYPERLINK("https://documenten.awisoftware.nl/UIV definities/0067.xlsx","#0067")</f>
        <v>#0067</v>
      </c>
      <c r="I59" s="1" t="s">
        <v>21</v>
      </c>
      <c r="J59" s="1" t="s">
        <v>60</v>
      </c>
      <c r="K59" s="1" t="s">
        <v>22</v>
      </c>
      <c r="L59" s="1" t="s">
        <v>228</v>
      </c>
      <c r="M59" s="1" t="s">
        <v>30</v>
      </c>
      <c r="N59" s="1" t="s">
        <v>21</v>
      </c>
    </row>
    <row r="60">
      <c r="A60" s="1" t="s">
        <v>229</v>
      </c>
      <c r="B60" s="1" t="s">
        <v>230</v>
      </c>
      <c r="C60" s="1" t="s">
        <v>111</v>
      </c>
      <c r="D60" s="1" t="s">
        <v>195</v>
      </c>
      <c r="E60" s="1" t="s">
        <v>231</v>
      </c>
      <c r="F60" s="1" t="s">
        <v>43</v>
      </c>
      <c r="G60" s="1" t="s">
        <v>34</v>
      </c>
      <c r="H60" s="2" t="str">
        <f>HYPERLINK("https://documenten.awisoftware.nl/UIV definities/0266.xlsx","#0266")</f>
        <v>#0266</v>
      </c>
      <c r="I60" s="1" t="s">
        <v>21</v>
      </c>
      <c r="J60" s="1" t="s">
        <v>60</v>
      </c>
      <c r="K60" s="1" t="s">
        <v>22</v>
      </c>
      <c r="L60" s="1" t="s">
        <v>232</v>
      </c>
      <c r="M60" s="1" t="s">
        <v>152</v>
      </c>
      <c r="N60" s="1" t="s">
        <v>21</v>
      </c>
    </row>
    <row r="61">
      <c r="A61" s="1" t="s">
        <v>56</v>
      </c>
      <c r="B61" s="1" t="s">
        <v>233</v>
      </c>
      <c r="C61" s="1" t="s">
        <v>111</v>
      </c>
      <c r="D61" s="1" t="s">
        <v>195</v>
      </c>
      <c r="E61" s="1" t="s">
        <v>92</v>
      </c>
      <c r="F61" s="1" t="s">
        <v>43</v>
      </c>
      <c r="G61" s="1" t="s">
        <v>59</v>
      </c>
      <c r="H61" s="2" t="str">
        <f>HYPERLINK("https://documenten.awisoftware.nl/UIV definities/.xlsx","")</f>
      </c>
      <c r="I61" s="1" t="s">
        <v>21</v>
      </c>
      <c r="J61" s="1" t="s">
        <v>60</v>
      </c>
      <c r="K61" s="1" t="s">
        <v>22</v>
      </c>
      <c r="L61" s="1" t="s">
        <v>234</v>
      </c>
      <c r="M61" s="1" t="s">
        <v>62</v>
      </c>
      <c r="N61" s="1" t="s">
        <v>21</v>
      </c>
    </row>
    <row r="62">
      <c r="A62" s="1" t="s">
        <v>56</v>
      </c>
      <c r="B62" s="1" t="s">
        <v>235</v>
      </c>
      <c r="C62" s="1" t="s">
        <v>111</v>
      </c>
      <c r="D62" s="1" t="s">
        <v>195</v>
      </c>
      <c r="E62" s="1" t="s">
        <v>92</v>
      </c>
      <c r="F62" s="1" t="s">
        <v>43</v>
      </c>
      <c r="G62" s="1" t="s">
        <v>59</v>
      </c>
      <c r="H62" s="2" t="str">
        <f>HYPERLINK("https://documenten.awisoftware.nl/UIV definities/.xlsx","")</f>
      </c>
      <c r="I62" s="1" t="s">
        <v>21</v>
      </c>
      <c r="J62" s="1" t="s">
        <v>60</v>
      </c>
      <c r="K62" s="1" t="s">
        <v>22</v>
      </c>
      <c r="L62" s="1" t="s">
        <v>236</v>
      </c>
      <c r="M62" s="1" t="s">
        <v>62</v>
      </c>
      <c r="N62" s="1" t="s">
        <v>21</v>
      </c>
    </row>
    <row r="63">
      <c r="A63" s="1" t="s">
        <v>56</v>
      </c>
      <c r="B63" s="1" t="s">
        <v>237</v>
      </c>
      <c r="C63" s="1" t="s">
        <v>111</v>
      </c>
      <c r="D63" s="1" t="s">
        <v>195</v>
      </c>
      <c r="E63" s="1" t="s">
        <v>92</v>
      </c>
      <c r="F63" s="1" t="s">
        <v>43</v>
      </c>
      <c r="G63" s="1" t="s">
        <v>59</v>
      </c>
      <c r="H63" s="2" t="str">
        <f>HYPERLINK("https://documenten.awisoftware.nl/UIV definities/.xlsx","")</f>
      </c>
      <c r="I63" s="1" t="s">
        <v>21</v>
      </c>
      <c r="J63" s="1" t="s">
        <v>60</v>
      </c>
      <c r="K63" s="1" t="s">
        <v>22</v>
      </c>
      <c r="L63" s="1" t="s">
        <v>234</v>
      </c>
      <c r="M63" s="1" t="s">
        <v>62</v>
      </c>
      <c r="N63" s="1" t="s">
        <v>21</v>
      </c>
    </row>
    <row r="64">
      <c r="A64" s="1" t="s">
        <v>56</v>
      </c>
      <c r="B64" s="1" t="s">
        <v>238</v>
      </c>
      <c r="C64" s="1" t="s">
        <v>111</v>
      </c>
      <c r="D64" s="1" t="s">
        <v>195</v>
      </c>
      <c r="E64" s="1" t="s">
        <v>129</v>
      </c>
      <c r="F64" s="1" t="s">
        <v>43</v>
      </c>
      <c r="G64" s="1" t="s">
        <v>20</v>
      </c>
      <c r="H64" s="2" t="str">
        <f>HYPERLINK("https://documenten.awisoftware.nl/UIV definities/.xlsx","")</f>
      </c>
      <c r="I64" s="1" t="s">
        <v>21</v>
      </c>
      <c r="J64" s="1" t="s">
        <v>60</v>
      </c>
      <c r="K64" s="1" t="s">
        <v>22</v>
      </c>
      <c r="L64" s="1" t="s">
        <v>130</v>
      </c>
      <c r="M64" s="1" t="s">
        <v>62</v>
      </c>
      <c r="N64" s="1" t="s">
        <v>21</v>
      </c>
    </row>
    <row r="65">
      <c r="A65" s="1" t="s">
        <v>56</v>
      </c>
      <c r="B65" s="1" t="s">
        <v>239</v>
      </c>
      <c r="C65" s="1" t="s">
        <v>111</v>
      </c>
      <c r="D65" s="1" t="s">
        <v>195</v>
      </c>
      <c r="E65" s="1" t="s">
        <v>129</v>
      </c>
      <c r="F65" s="1" t="s">
        <v>43</v>
      </c>
      <c r="G65" s="1" t="s">
        <v>20</v>
      </c>
      <c r="H65" s="2" t="str">
        <f>HYPERLINK("https://documenten.awisoftware.nl/UIV definities/.xlsx","")</f>
      </c>
      <c r="I65" s="1" t="s">
        <v>21</v>
      </c>
      <c r="J65" s="1" t="s">
        <v>60</v>
      </c>
      <c r="K65" s="1" t="s">
        <v>22</v>
      </c>
      <c r="L65" s="1" t="s">
        <v>130</v>
      </c>
      <c r="M65" s="1" t="s">
        <v>62</v>
      </c>
      <c r="N65" s="1" t="s">
        <v>21</v>
      </c>
    </row>
    <row r="66">
      <c r="A66" s="1" t="s">
        <v>240</v>
      </c>
      <c r="B66" s="1" t="s">
        <v>241</v>
      </c>
      <c r="C66" s="1" t="s">
        <v>111</v>
      </c>
      <c r="D66" s="1" t="s">
        <v>242</v>
      </c>
      <c r="E66" s="1" t="s">
        <v>53</v>
      </c>
      <c r="F66" s="1" t="s">
        <v>43</v>
      </c>
      <c r="G66" s="1" t="s">
        <v>20</v>
      </c>
      <c r="H66" s="2" t="str">
        <f>HYPERLINK("https://documenten.awisoftware.nl/UIV definities/0049.xlsx","#0049")</f>
        <v>#0049</v>
      </c>
      <c r="I66" s="1" t="s">
        <v>21</v>
      </c>
      <c r="J66" s="1" t="s">
        <v>60</v>
      </c>
      <c r="K66" s="1" t="s">
        <v>22</v>
      </c>
      <c r="L66" s="1" t="s">
        <v>243</v>
      </c>
      <c r="M66" s="1" t="s">
        <v>114</v>
      </c>
      <c r="N66" s="1" t="s">
        <v>21</v>
      </c>
    </row>
    <row r="67">
      <c r="A67" s="1" t="s">
        <v>244</v>
      </c>
      <c r="B67" s="1" t="s">
        <v>245</v>
      </c>
      <c r="C67" s="1" t="s">
        <v>111</v>
      </c>
      <c r="D67" s="1" t="s">
        <v>242</v>
      </c>
      <c r="E67" s="1" t="s">
        <v>81</v>
      </c>
      <c r="F67" s="1" t="s">
        <v>43</v>
      </c>
      <c r="G67" s="1" t="s">
        <v>20</v>
      </c>
      <c r="H67" s="2" t="str">
        <f>HYPERLINK("https://documenten.awisoftware.nl/UIV definities/0028.xlsx","#0028")</f>
        <v>#0028</v>
      </c>
      <c r="I67" s="1" t="s">
        <v>21</v>
      </c>
      <c r="J67" s="1" t="s">
        <v>60</v>
      </c>
      <c r="K67" s="1" t="s">
        <v>22</v>
      </c>
      <c r="L67" s="1" t="s">
        <v>246</v>
      </c>
      <c r="M67" s="1" t="s">
        <v>50</v>
      </c>
      <c r="N67" s="1" t="s">
        <v>21</v>
      </c>
    </row>
    <row r="68">
      <c r="A68" s="1" t="s">
        <v>247</v>
      </c>
      <c r="B68" s="1" t="s">
        <v>248</v>
      </c>
      <c r="C68" s="1" t="s">
        <v>111</v>
      </c>
      <c r="D68" s="1" t="s">
        <v>242</v>
      </c>
      <c r="E68" s="1" t="s">
        <v>81</v>
      </c>
      <c r="F68" s="1" t="s">
        <v>43</v>
      </c>
      <c r="G68" s="1" t="s">
        <v>28</v>
      </c>
      <c r="H68" s="2" t="str">
        <f>HYPERLINK("https://documenten.awisoftware.nl/UIV definities/0185.xlsx","#0185")</f>
        <v>#0185</v>
      </c>
      <c r="I68" s="1" t="s">
        <v>21</v>
      </c>
      <c r="J68" s="1" t="s">
        <v>60</v>
      </c>
      <c r="K68" s="1" t="s">
        <v>22</v>
      </c>
      <c r="L68" s="1" t="s">
        <v>85</v>
      </c>
      <c r="M68" s="1" t="s">
        <v>181</v>
      </c>
      <c r="N68" s="1" t="s">
        <v>21</v>
      </c>
    </row>
    <row r="69">
      <c r="A69" s="1" t="s">
        <v>56</v>
      </c>
      <c r="B69" s="1" t="s">
        <v>249</v>
      </c>
      <c r="C69" s="1" t="s">
        <v>111</v>
      </c>
      <c r="D69" s="1" t="s">
        <v>242</v>
      </c>
      <c r="E69" s="1" t="s">
        <v>92</v>
      </c>
      <c r="F69" s="1" t="s">
        <v>43</v>
      </c>
      <c r="G69" s="1" t="s">
        <v>59</v>
      </c>
      <c r="H69" s="2" t="str">
        <f>HYPERLINK("https://documenten.awisoftware.nl/UIV definities/.xlsx","")</f>
      </c>
      <c r="I69" s="1" t="s">
        <v>21</v>
      </c>
      <c r="J69" s="1" t="s">
        <v>60</v>
      </c>
      <c r="K69" s="1" t="s">
        <v>22</v>
      </c>
      <c r="L69" s="1" t="s">
        <v>250</v>
      </c>
      <c r="M69" s="1" t="s">
        <v>62</v>
      </c>
      <c r="N69" s="1" t="s">
        <v>21</v>
      </c>
    </row>
    <row r="70">
      <c r="A70" s="1" t="s">
        <v>56</v>
      </c>
      <c r="B70" s="1" t="s">
        <v>251</v>
      </c>
      <c r="C70" s="1" t="s">
        <v>111</v>
      </c>
      <c r="D70" s="1" t="s">
        <v>242</v>
      </c>
      <c r="E70" s="1" t="s">
        <v>129</v>
      </c>
      <c r="F70" s="1" t="s">
        <v>43</v>
      </c>
      <c r="G70" s="1" t="s">
        <v>20</v>
      </c>
      <c r="H70" s="2" t="str">
        <f>HYPERLINK("https://documenten.awisoftware.nl/UIV definities/.xlsx","")</f>
      </c>
      <c r="I70" s="1" t="s">
        <v>21</v>
      </c>
      <c r="J70" s="1" t="s">
        <v>60</v>
      </c>
      <c r="K70" s="1" t="s">
        <v>22</v>
      </c>
      <c r="L70" s="1" t="s">
        <v>130</v>
      </c>
      <c r="M70" s="1" t="s">
        <v>62</v>
      </c>
      <c r="N70" s="1" t="s">
        <v>21</v>
      </c>
    </row>
    <row r="71">
      <c r="A71" s="1" t="s">
        <v>252</v>
      </c>
      <c r="B71" s="1" t="s">
        <v>253</v>
      </c>
      <c r="C71" s="1" t="s">
        <v>111</v>
      </c>
      <c r="D71" s="1" t="s">
        <v>254</v>
      </c>
      <c r="E71" s="1" t="s">
        <v>53</v>
      </c>
      <c r="F71" s="1" t="s">
        <v>43</v>
      </c>
      <c r="G71" s="1" t="s">
        <v>28</v>
      </c>
      <c r="H71" s="2" t="str">
        <f>HYPERLINK("https://documenten.awisoftware.nl/UIV definities/0021.xlsx","#0021")</f>
        <v>#0021</v>
      </c>
      <c r="I71" s="1" t="s">
        <v>255</v>
      </c>
      <c r="J71" s="1" t="s">
        <v>60</v>
      </c>
      <c r="K71" s="1" t="s">
        <v>22</v>
      </c>
      <c r="L71" s="1" t="s">
        <v>256</v>
      </c>
      <c r="M71" s="1" t="s">
        <v>149</v>
      </c>
      <c r="N71" s="1" t="s">
        <v>21</v>
      </c>
    </row>
    <row r="72">
      <c r="A72" s="1" t="s">
        <v>257</v>
      </c>
      <c r="B72" s="1" t="s">
        <v>258</v>
      </c>
      <c r="C72" s="1" t="s">
        <v>111</v>
      </c>
      <c r="D72" s="1" t="s">
        <v>254</v>
      </c>
      <c r="E72" s="1" t="s">
        <v>53</v>
      </c>
      <c r="F72" s="1" t="s">
        <v>19</v>
      </c>
      <c r="G72" s="1" t="s">
        <v>20</v>
      </c>
      <c r="H72" s="2" t="str">
        <f>HYPERLINK("https://documenten.awisoftware.nl/UIV definities/0021.xlsx","#0021")</f>
        <v>#0021</v>
      </c>
      <c r="I72" s="1" t="s">
        <v>259</v>
      </c>
      <c r="J72" s="1" t="s">
        <v>60</v>
      </c>
      <c r="K72" s="1" t="s">
        <v>22</v>
      </c>
      <c r="L72" s="1" t="s">
        <v>260</v>
      </c>
      <c r="M72" s="1" t="s">
        <v>50</v>
      </c>
      <c r="N72" s="1" t="s">
        <v>21</v>
      </c>
    </row>
    <row r="73">
      <c r="A73" s="1" t="s">
        <v>56</v>
      </c>
      <c r="B73" s="1" t="s">
        <v>261</v>
      </c>
      <c r="C73" s="1" t="s">
        <v>111</v>
      </c>
      <c r="D73" s="1" t="s">
        <v>254</v>
      </c>
      <c r="E73" s="1" t="s">
        <v>262</v>
      </c>
      <c r="F73" s="1" t="s">
        <v>43</v>
      </c>
      <c r="G73" s="1" t="s">
        <v>59</v>
      </c>
      <c r="H73" s="2" t="str">
        <f>HYPERLINK("https://documenten.awisoftware.nl/UIV definities/.xlsx","")</f>
      </c>
      <c r="I73" s="1" t="s">
        <v>263</v>
      </c>
      <c r="J73" s="1" t="s">
        <v>60</v>
      </c>
      <c r="K73" s="1" t="s">
        <v>22</v>
      </c>
      <c r="L73" s="1" t="s">
        <v>264</v>
      </c>
      <c r="M73" s="1" t="s">
        <v>62</v>
      </c>
      <c r="N73" s="1" t="s">
        <v>21</v>
      </c>
    </row>
    <row r="74">
      <c r="A74" s="1" t="s">
        <v>265</v>
      </c>
      <c r="B74" s="1" t="s">
        <v>266</v>
      </c>
      <c r="C74" s="1" t="s">
        <v>111</v>
      </c>
      <c r="D74" s="1" t="s">
        <v>254</v>
      </c>
      <c r="E74" s="1" t="s">
        <v>69</v>
      </c>
      <c r="F74" s="1" t="s">
        <v>43</v>
      </c>
      <c r="G74" s="1" t="s">
        <v>28</v>
      </c>
      <c r="H74" s="2" t="str">
        <f>HYPERLINK("https://documenten.awisoftware.nl/UIV definities/0023.xlsx","#0023")</f>
        <v>#0023</v>
      </c>
      <c r="I74" s="1" t="s">
        <v>267</v>
      </c>
      <c r="J74" s="1" t="s">
        <v>60</v>
      </c>
      <c r="K74" s="1" t="s">
        <v>22</v>
      </c>
      <c r="L74" s="1" t="s">
        <v>268</v>
      </c>
      <c r="M74" s="1" t="s">
        <v>114</v>
      </c>
      <c r="N74" s="1" t="s">
        <v>21</v>
      </c>
    </row>
    <row r="75">
      <c r="A75" s="1" t="s">
        <v>269</v>
      </c>
      <c r="B75" s="1" t="s">
        <v>270</v>
      </c>
      <c r="C75" s="1" t="s">
        <v>111</v>
      </c>
      <c r="D75" s="1" t="s">
        <v>254</v>
      </c>
      <c r="E75" s="1" t="s">
        <v>69</v>
      </c>
      <c r="F75" s="1" t="s">
        <v>43</v>
      </c>
      <c r="G75" s="1" t="s">
        <v>28</v>
      </c>
      <c r="H75" s="2" t="str">
        <f>HYPERLINK("https://documenten.awisoftware.nl/UIV definities/0566.xlsx","#0566")</f>
        <v>#0566</v>
      </c>
      <c r="I75" s="1" t="s">
        <v>21</v>
      </c>
      <c r="J75" s="1" t="s">
        <v>60</v>
      </c>
      <c r="K75" s="1" t="s">
        <v>22</v>
      </c>
      <c r="L75" s="1" t="s">
        <v>271</v>
      </c>
      <c r="M75" s="1" t="s">
        <v>272</v>
      </c>
      <c r="N75" s="1" t="s">
        <v>21</v>
      </c>
    </row>
    <row r="76">
      <c r="A76" s="1" t="s">
        <v>273</v>
      </c>
      <c r="B76" s="1" t="s">
        <v>274</v>
      </c>
      <c r="C76" s="1" t="s">
        <v>111</v>
      </c>
      <c r="D76" s="1" t="s">
        <v>254</v>
      </c>
      <c r="E76" s="1" t="s">
        <v>73</v>
      </c>
      <c r="F76" s="1" t="s">
        <v>43</v>
      </c>
      <c r="G76" s="1" t="s">
        <v>20</v>
      </c>
      <c r="H76" s="2" t="str">
        <f>HYPERLINK("https://documenten.awisoftware.nl/UIV definities/0010.xlsx","#0010")</f>
        <v>#0010</v>
      </c>
      <c r="I76" s="1" t="s">
        <v>275</v>
      </c>
      <c r="J76" s="1" t="s">
        <v>60</v>
      </c>
      <c r="K76" s="1" t="s">
        <v>22</v>
      </c>
      <c r="L76" s="1" t="s">
        <v>276</v>
      </c>
      <c r="M76" s="1" t="s">
        <v>207</v>
      </c>
      <c r="N76" s="1" t="s">
        <v>21</v>
      </c>
    </row>
    <row r="77">
      <c r="A77" s="1" t="s">
        <v>277</v>
      </c>
      <c r="B77" s="1" t="s">
        <v>278</v>
      </c>
      <c r="C77" s="1" t="s">
        <v>111</v>
      </c>
      <c r="D77" s="1" t="s">
        <v>254</v>
      </c>
      <c r="E77" s="1" t="s">
        <v>78</v>
      </c>
      <c r="F77" s="1" t="s">
        <v>43</v>
      </c>
      <c r="G77" s="1" t="s">
        <v>20</v>
      </c>
      <c r="H77" s="2" t="str">
        <f>HYPERLINK("https://documenten.awisoftware.nl/UIV definities/0012.xlsx","#0012")</f>
        <v>#0012</v>
      </c>
      <c r="I77" s="1" t="s">
        <v>275</v>
      </c>
      <c r="J77" s="1" t="s">
        <v>60</v>
      </c>
      <c r="K77" s="1" t="s">
        <v>22</v>
      </c>
      <c r="L77" s="1" t="s">
        <v>212</v>
      </c>
      <c r="M77" s="1" t="s">
        <v>50</v>
      </c>
      <c r="N77" s="1" t="s">
        <v>21</v>
      </c>
    </row>
    <row r="78">
      <c r="A78" s="1" t="s">
        <v>279</v>
      </c>
      <c r="B78" s="1" t="s">
        <v>280</v>
      </c>
      <c r="C78" s="1" t="s">
        <v>111</v>
      </c>
      <c r="D78" s="1" t="s">
        <v>254</v>
      </c>
      <c r="E78" s="1" t="s">
        <v>81</v>
      </c>
      <c r="F78" s="1" t="s">
        <v>43</v>
      </c>
      <c r="G78" s="1" t="s">
        <v>20</v>
      </c>
      <c r="H78" s="2" t="str">
        <f>HYPERLINK("https://documenten.awisoftware.nl/UIV definities/0024.xlsx","#0024")</f>
        <v>#0024</v>
      </c>
      <c r="I78" s="1" t="s">
        <v>281</v>
      </c>
      <c r="J78" s="1" t="s">
        <v>60</v>
      </c>
      <c r="K78" s="1" t="s">
        <v>22</v>
      </c>
      <c r="L78" s="1" t="s">
        <v>282</v>
      </c>
      <c r="M78" s="1" t="s">
        <v>30</v>
      </c>
      <c r="N78" s="1" t="s">
        <v>21</v>
      </c>
    </row>
    <row r="79">
      <c r="A79" s="1" t="s">
        <v>283</v>
      </c>
      <c r="B79" s="1" t="s">
        <v>284</v>
      </c>
      <c r="C79" s="1" t="s">
        <v>111</v>
      </c>
      <c r="D79" s="1" t="s">
        <v>254</v>
      </c>
      <c r="E79" s="1" t="s">
        <v>81</v>
      </c>
      <c r="F79" s="1" t="s">
        <v>43</v>
      </c>
      <c r="G79" s="1" t="s">
        <v>28</v>
      </c>
      <c r="H79" s="2" t="str">
        <f>HYPERLINK("https://documenten.awisoftware.nl/UIV definities/0187.xlsx","#0187")</f>
        <v>#0187</v>
      </c>
      <c r="I79" s="1" t="s">
        <v>21</v>
      </c>
      <c r="J79" s="1" t="s">
        <v>60</v>
      </c>
      <c r="K79" s="1" t="s">
        <v>22</v>
      </c>
      <c r="L79" s="1" t="s">
        <v>85</v>
      </c>
      <c r="M79" s="1" t="s">
        <v>219</v>
      </c>
      <c r="N79" s="1" t="s">
        <v>21</v>
      </c>
    </row>
    <row r="80">
      <c r="A80" s="1" t="s">
        <v>285</v>
      </c>
      <c r="B80" s="1" t="s">
        <v>286</v>
      </c>
      <c r="C80" s="1" t="s">
        <v>111</v>
      </c>
      <c r="D80" s="1" t="s">
        <v>254</v>
      </c>
      <c r="E80" s="1" t="s">
        <v>179</v>
      </c>
      <c r="F80" s="1" t="s">
        <v>43</v>
      </c>
      <c r="G80" s="1" t="s">
        <v>20</v>
      </c>
      <c r="H80" s="2" t="str">
        <f>HYPERLINK("https://documenten.awisoftware.nl/UIV definities/0125.xlsx","#0125")</f>
        <v>#0125</v>
      </c>
      <c r="I80" s="1" t="s">
        <v>287</v>
      </c>
      <c r="J80" s="1" t="s">
        <v>60</v>
      </c>
      <c r="K80" s="1" t="s">
        <v>22</v>
      </c>
      <c r="L80" s="1" t="s">
        <v>288</v>
      </c>
      <c r="M80" s="1" t="s">
        <v>289</v>
      </c>
      <c r="N80" s="1" t="s">
        <v>21</v>
      </c>
    </row>
    <row r="81">
      <c r="A81" s="1" t="s">
        <v>56</v>
      </c>
      <c r="B81" s="1" t="s">
        <v>290</v>
      </c>
      <c r="C81" s="1" t="s">
        <v>111</v>
      </c>
      <c r="D81" s="1" t="s">
        <v>254</v>
      </c>
      <c r="E81" s="1" t="s">
        <v>92</v>
      </c>
      <c r="F81" s="1" t="s">
        <v>43</v>
      </c>
      <c r="G81" s="1" t="s">
        <v>59</v>
      </c>
      <c r="H81" s="2" t="str">
        <f>HYPERLINK("https://documenten.awisoftware.nl/UIV definities/.xlsx","")</f>
      </c>
      <c r="I81" s="1" t="s">
        <v>21</v>
      </c>
      <c r="J81" s="1" t="s">
        <v>60</v>
      </c>
      <c r="K81" s="1" t="s">
        <v>22</v>
      </c>
      <c r="L81" s="1" t="s">
        <v>291</v>
      </c>
      <c r="M81" s="1" t="s">
        <v>62</v>
      </c>
      <c r="N81" s="1" t="s">
        <v>21</v>
      </c>
    </row>
    <row r="82">
      <c r="A82" s="1" t="s">
        <v>56</v>
      </c>
      <c r="B82" s="1" t="s">
        <v>292</v>
      </c>
      <c r="C82" s="1" t="s">
        <v>111</v>
      </c>
      <c r="D82" s="1" t="s">
        <v>254</v>
      </c>
      <c r="E82" s="1" t="s">
        <v>129</v>
      </c>
      <c r="F82" s="1" t="s">
        <v>43</v>
      </c>
      <c r="G82" s="1" t="s">
        <v>20</v>
      </c>
      <c r="H82" s="2" t="str">
        <f>HYPERLINK("https://documenten.awisoftware.nl/UIV definities/.xlsx","")</f>
      </c>
      <c r="I82" s="1" t="s">
        <v>21</v>
      </c>
      <c r="J82" s="1" t="s">
        <v>60</v>
      </c>
      <c r="K82" s="1" t="s">
        <v>22</v>
      </c>
      <c r="L82" s="1" t="s">
        <v>293</v>
      </c>
      <c r="M82" s="1" t="s">
        <v>62</v>
      </c>
      <c r="N82" s="1" t="s">
        <v>21</v>
      </c>
    </row>
    <row r="83">
      <c r="A83" s="1" t="s">
        <v>294</v>
      </c>
      <c r="B83" s="1" t="s">
        <v>295</v>
      </c>
      <c r="C83" s="1" t="s">
        <v>111</v>
      </c>
      <c r="D83" s="1" t="s">
        <v>296</v>
      </c>
      <c r="E83" s="1" t="s">
        <v>53</v>
      </c>
      <c r="F83" s="1" t="s">
        <v>43</v>
      </c>
      <c r="G83" s="1" t="s">
        <v>20</v>
      </c>
      <c r="H83" s="2" t="str">
        <f>HYPERLINK("https://documenten.awisoftware.nl/UIV definities/.xlsx","")</f>
      </c>
      <c r="I83" s="1" t="s">
        <v>21</v>
      </c>
      <c r="J83" s="1" t="s">
        <v>60</v>
      </c>
      <c r="K83" s="1" t="s">
        <v>22</v>
      </c>
      <c r="L83" s="1" t="s">
        <v>297</v>
      </c>
      <c r="M83" s="1" t="s">
        <v>75</v>
      </c>
      <c r="N83" s="1" t="s">
        <v>21</v>
      </c>
    </row>
    <row r="84">
      <c r="A84" s="1" t="s">
        <v>56</v>
      </c>
      <c r="B84" s="1" t="s">
        <v>298</v>
      </c>
      <c r="C84" s="1" t="s">
        <v>111</v>
      </c>
      <c r="D84" s="1" t="s">
        <v>299</v>
      </c>
      <c r="E84" s="1" t="s">
        <v>92</v>
      </c>
      <c r="F84" s="1" t="s">
        <v>43</v>
      </c>
      <c r="G84" s="1" t="s">
        <v>59</v>
      </c>
      <c r="H84" s="2" t="str">
        <f>HYPERLINK("https://documenten.awisoftware.nl/UIV definities/.xlsx","")</f>
      </c>
      <c r="I84" s="1" t="s">
        <v>21</v>
      </c>
      <c r="J84" s="1" t="s">
        <v>60</v>
      </c>
      <c r="K84" s="1" t="s">
        <v>22</v>
      </c>
      <c r="L84" s="1" t="s">
        <v>300</v>
      </c>
      <c r="M84" s="1" t="s">
        <v>62</v>
      </c>
      <c r="N84" s="1" t="s">
        <v>21</v>
      </c>
    </row>
    <row r="85">
      <c r="A85" s="1" t="s">
        <v>301</v>
      </c>
      <c r="B85" s="1" t="s">
        <v>302</v>
      </c>
      <c r="C85" s="1" t="s">
        <v>111</v>
      </c>
      <c r="D85" s="1" t="s">
        <v>303</v>
      </c>
      <c r="E85" s="1" t="s">
        <v>53</v>
      </c>
      <c r="F85" s="1" t="s">
        <v>43</v>
      </c>
      <c r="G85" s="1" t="s">
        <v>20</v>
      </c>
      <c r="H85" s="2" t="str">
        <f>HYPERLINK("https://documenten.awisoftware.nl/UIV definities/0050.xlsx","#0050")</f>
        <v>#0050</v>
      </c>
      <c r="I85" s="1" t="s">
        <v>21</v>
      </c>
      <c r="J85" s="1" t="s">
        <v>60</v>
      </c>
      <c r="K85" s="1" t="s">
        <v>22</v>
      </c>
      <c r="L85" s="1" t="s">
        <v>304</v>
      </c>
      <c r="M85" s="1" t="s">
        <v>124</v>
      </c>
      <c r="N85" s="1" t="s">
        <v>21</v>
      </c>
    </row>
    <row r="86">
      <c r="A86" s="1" t="s">
        <v>305</v>
      </c>
      <c r="B86" s="1" t="s">
        <v>306</v>
      </c>
      <c r="C86" s="1" t="s">
        <v>111</v>
      </c>
      <c r="D86" s="1" t="s">
        <v>303</v>
      </c>
      <c r="E86" s="1" t="s">
        <v>81</v>
      </c>
      <c r="F86" s="1" t="s">
        <v>43</v>
      </c>
      <c r="G86" s="1" t="s">
        <v>28</v>
      </c>
      <c r="H86" s="2" t="str">
        <f>HYPERLINK("https://documenten.awisoftware.nl/UIV definities/0212.xlsx","#0212")</f>
        <v>#0212</v>
      </c>
      <c r="I86" s="1" t="s">
        <v>21</v>
      </c>
      <c r="J86" s="1" t="s">
        <v>60</v>
      </c>
      <c r="K86" s="1" t="s">
        <v>22</v>
      </c>
      <c r="L86" s="1" t="s">
        <v>85</v>
      </c>
      <c r="M86" s="1" t="s">
        <v>181</v>
      </c>
      <c r="N86" s="1" t="s">
        <v>21</v>
      </c>
    </row>
    <row r="87">
      <c r="A87" s="1" t="s">
        <v>56</v>
      </c>
      <c r="B87" s="1" t="s">
        <v>307</v>
      </c>
      <c r="C87" s="1" t="s">
        <v>111</v>
      </c>
      <c r="D87" s="1" t="s">
        <v>303</v>
      </c>
      <c r="E87" s="1" t="s">
        <v>92</v>
      </c>
      <c r="F87" s="1" t="s">
        <v>43</v>
      </c>
      <c r="G87" s="1" t="s">
        <v>59</v>
      </c>
      <c r="H87" s="2" t="str">
        <f>HYPERLINK("https://documenten.awisoftware.nl/UIV definities/.xlsx","")</f>
      </c>
      <c r="I87" s="1" t="s">
        <v>21</v>
      </c>
      <c r="J87" s="1" t="s">
        <v>60</v>
      </c>
      <c r="K87" s="1" t="s">
        <v>22</v>
      </c>
      <c r="L87" s="1" t="s">
        <v>300</v>
      </c>
      <c r="M87" s="1" t="s">
        <v>62</v>
      </c>
      <c r="N87" s="1" t="s">
        <v>21</v>
      </c>
    </row>
    <row r="88">
      <c r="A88" s="1" t="s">
        <v>56</v>
      </c>
      <c r="B88" s="1" t="s">
        <v>308</v>
      </c>
      <c r="C88" s="1" t="s">
        <v>111</v>
      </c>
      <c r="D88" s="1" t="s">
        <v>303</v>
      </c>
      <c r="E88" s="1" t="s">
        <v>129</v>
      </c>
      <c r="F88" s="1" t="s">
        <v>43</v>
      </c>
      <c r="G88" s="1" t="s">
        <v>20</v>
      </c>
      <c r="H88" s="2" t="str">
        <f>HYPERLINK("https://documenten.awisoftware.nl/UIV definities/.xlsx","")</f>
      </c>
      <c r="I88" s="1" t="s">
        <v>21</v>
      </c>
      <c r="J88" s="1" t="s">
        <v>60</v>
      </c>
      <c r="K88" s="1" t="s">
        <v>22</v>
      </c>
      <c r="L88" s="1" t="s">
        <v>309</v>
      </c>
      <c r="M88" s="1" t="s">
        <v>62</v>
      </c>
      <c r="N88" s="1" t="s">
        <v>21</v>
      </c>
    </row>
    <row r="89">
      <c r="A89" s="1" t="s">
        <v>310</v>
      </c>
      <c r="B89" s="1" t="s">
        <v>311</v>
      </c>
      <c r="C89" s="1" t="s">
        <v>111</v>
      </c>
      <c r="D89" s="1" t="s">
        <v>312</v>
      </c>
      <c r="E89" s="1" t="s">
        <v>53</v>
      </c>
      <c r="F89" s="1" t="s">
        <v>43</v>
      </c>
      <c r="G89" s="1" t="s">
        <v>20</v>
      </c>
      <c r="H89" s="2" t="str">
        <f>HYPERLINK("https://documenten.awisoftware.nl/UIV definities/0050.xlsx","#0050")</f>
        <v>#0050</v>
      </c>
      <c r="I89" s="1" t="s">
        <v>21</v>
      </c>
      <c r="J89" s="1" t="s">
        <v>60</v>
      </c>
      <c r="K89" s="1" t="s">
        <v>22</v>
      </c>
      <c r="L89" s="1" t="s">
        <v>256</v>
      </c>
      <c r="M89" s="1" t="s">
        <v>55</v>
      </c>
      <c r="N89" s="1" t="s">
        <v>21</v>
      </c>
    </row>
    <row r="90">
      <c r="A90" s="1" t="s">
        <v>313</v>
      </c>
      <c r="B90" s="1" t="s">
        <v>314</v>
      </c>
      <c r="C90" s="1" t="s">
        <v>111</v>
      </c>
      <c r="D90" s="1" t="s">
        <v>312</v>
      </c>
      <c r="E90" s="1" t="s">
        <v>69</v>
      </c>
      <c r="F90" s="1" t="s">
        <v>43</v>
      </c>
      <c r="G90" s="1" t="s">
        <v>28</v>
      </c>
      <c r="H90" s="2" t="str">
        <f>HYPERLINK("https://documenten.awisoftware.nl/UIV definities/0051.xlsx","#0051")</f>
        <v>#0051</v>
      </c>
      <c r="I90" s="1" t="s">
        <v>21</v>
      </c>
      <c r="J90" s="1" t="s">
        <v>60</v>
      </c>
      <c r="K90" s="1" t="s">
        <v>22</v>
      </c>
      <c r="L90" s="1" t="s">
        <v>315</v>
      </c>
      <c r="M90" s="1" t="s">
        <v>114</v>
      </c>
      <c r="N90" s="1" t="s">
        <v>21</v>
      </c>
    </row>
    <row r="91">
      <c r="A91" s="1" t="s">
        <v>316</v>
      </c>
      <c r="B91" s="1" t="s">
        <v>317</v>
      </c>
      <c r="C91" s="1" t="s">
        <v>111</v>
      </c>
      <c r="D91" s="1" t="s">
        <v>312</v>
      </c>
      <c r="E91" s="1" t="s">
        <v>73</v>
      </c>
      <c r="F91" s="1" t="s">
        <v>43</v>
      </c>
      <c r="G91" s="1" t="s">
        <v>20</v>
      </c>
      <c r="H91" s="2" t="str">
        <f>HYPERLINK("https://documenten.awisoftware.nl/UIV definities/0015.xlsx","#0015")</f>
        <v>#0015</v>
      </c>
      <c r="I91" s="1" t="s">
        <v>21</v>
      </c>
      <c r="J91" s="1" t="s">
        <v>60</v>
      </c>
      <c r="K91" s="1" t="s">
        <v>22</v>
      </c>
      <c r="L91" s="1" t="s">
        <v>318</v>
      </c>
      <c r="M91" s="1" t="s">
        <v>152</v>
      </c>
      <c r="N91" s="1" t="s">
        <v>21</v>
      </c>
    </row>
    <row r="92">
      <c r="A92" s="1" t="s">
        <v>319</v>
      </c>
      <c r="B92" s="1" t="s">
        <v>320</v>
      </c>
      <c r="C92" s="1" t="s">
        <v>111</v>
      </c>
      <c r="D92" s="1" t="s">
        <v>312</v>
      </c>
      <c r="E92" s="1" t="s">
        <v>78</v>
      </c>
      <c r="F92" s="1" t="s">
        <v>43</v>
      </c>
      <c r="G92" s="1" t="s">
        <v>20</v>
      </c>
      <c r="H92" s="2" t="str">
        <f>HYPERLINK("https://documenten.awisoftware.nl/UIV definities/0016.xlsx","#0016")</f>
        <v>#0016</v>
      </c>
      <c r="I92" s="1" t="s">
        <v>21</v>
      </c>
      <c r="J92" s="1" t="s">
        <v>60</v>
      </c>
      <c r="K92" s="1" t="s">
        <v>22</v>
      </c>
      <c r="L92" s="1" t="s">
        <v>212</v>
      </c>
      <c r="M92" s="1" t="s">
        <v>158</v>
      </c>
      <c r="N92" s="1" t="s">
        <v>21</v>
      </c>
    </row>
    <row r="93">
      <c r="A93" s="1" t="s">
        <v>321</v>
      </c>
      <c r="B93" s="1" t="s">
        <v>322</v>
      </c>
      <c r="C93" s="1" t="s">
        <v>111</v>
      </c>
      <c r="D93" s="1" t="s">
        <v>312</v>
      </c>
      <c r="E93" s="1" t="s">
        <v>81</v>
      </c>
      <c r="F93" s="1" t="s">
        <v>43</v>
      </c>
      <c r="G93" s="1" t="s">
        <v>20</v>
      </c>
      <c r="H93" s="2" t="str">
        <f>HYPERLINK("https://documenten.awisoftware.nl/UIV definities/0030.xlsx","#0030")</f>
        <v>#0030</v>
      </c>
      <c r="I93" s="1" t="s">
        <v>21</v>
      </c>
      <c r="J93" s="1" t="s">
        <v>60</v>
      </c>
      <c r="K93" s="1" t="s">
        <v>22</v>
      </c>
      <c r="L93" s="1" t="s">
        <v>323</v>
      </c>
      <c r="M93" s="1" t="s">
        <v>30</v>
      </c>
      <c r="N93" s="1" t="s">
        <v>21</v>
      </c>
    </row>
    <row r="94">
      <c r="A94" s="1" t="s">
        <v>324</v>
      </c>
      <c r="B94" s="1" t="s">
        <v>325</v>
      </c>
      <c r="C94" s="1" t="s">
        <v>111</v>
      </c>
      <c r="D94" s="1" t="s">
        <v>312</v>
      </c>
      <c r="E94" s="1" t="s">
        <v>81</v>
      </c>
      <c r="F94" s="1" t="s">
        <v>43</v>
      </c>
      <c r="G94" s="1" t="s">
        <v>28</v>
      </c>
      <c r="H94" s="2" t="str">
        <f>HYPERLINK("https://documenten.awisoftware.nl/UIV definities/0212.xlsx","#0212")</f>
        <v>#0212</v>
      </c>
      <c r="I94" s="1" t="s">
        <v>21</v>
      </c>
      <c r="J94" s="1" t="s">
        <v>60</v>
      </c>
      <c r="K94" s="1" t="s">
        <v>22</v>
      </c>
      <c r="L94" s="1" t="s">
        <v>85</v>
      </c>
      <c r="M94" s="1" t="s">
        <v>219</v>
      </c>
      <c r="N94" s="1" t="s">
        <v>21</v>
      </c>
    </row>
    <row r="95">
      <c r="A95" s="1" t="s">
        <v>56</v>
      </c>
      <c r="B95" s="1" t="s">
        <v>326</v>
      </c>
      <c r="C95" s="1" t="s">
        <v>111</v>
      </c>
      <c r="D95" s="1" t="s">
        <v>312</v>
      </c>
      <c r="E95" s="1" t="s">
        <v>92</v>
      </c>
      <c r="F95" s="1" t="s">
        <v>43</v>
      </c>
      <c r="G95" s="1" t="s">
        <v>59</v>
      </c>
      <c r="H95" s="2" t="str">
        <f>HYPERLINK("https://documenten.awisoftware.nl/UIV definities/.xlsx","")</f>
      </c>
      <c r="I95" s="1" t="s">
        <v>21</v>
      </c>
      <c r="J95" s="1" t="s">
        <v>60</v>
      </c>
      <c r="K95" s="1" t="s">
        <v>22</v>
      </c>
      <c r="L95" s="1" t="s">
        <v>327</v>
      </c>
      <c r="M95" s="1" t="s">
        <v>62</v>
      </c>
      <c r="N95" s="1" t="s">
        <v>21</v>
      </c>
    </row>
    <row r="96">
      <c r="A96" s="1" t="s">
        <v>56</v>
      </c>
      <c r="B96" s="1" t="s">
        <v>328</v>
      </c>
      <c r="C96" s="1" t="s">
        <v>111</v>
      </c>
      <c r="D96" s="1" t="s">
        <v>312</v>
      </c>
      <c r="E96" s="1" t="s">
        <v>129</v>
      </c>
      <c r="F96" s="1" t="s">
        <v>43</v>
      </c>
      <c r="G96" s="1" t="s">
        <v>20</v>
      </c>
      <c r="H96" s="2" t="str">
        <f>HYPERLINK("https://documenten.awisoftware.nl/UIV definities/.xlsx","")</f>
      </c>
      <c r="I96" s="1" t="s">
        <v>21</v>
      </c>
      <c r="J96" s="1" t="s">
        <v>60</v>
      </c>
      <c r="K96" s="1" t="s">
        <v>22</v>
      </c>
      <c r="L96" s="1" t="s">
        <v>329</v>
      </c>
      <c r="M96" s="1" t="s">
        <v>62</v>
      </c>
      <c r="N96" s="1" t="s">
        <v>21</v>
      </c>
    </row>
    <row r="97">
      <c r="A97" s="1" t="s">
        <v>330</v>
      </c>
      <c r="B97" s="1" t="s">
        <v>331</v>
      </c>
      <c r="C97" s="1" t="s">
        <v>111</v>
      </c>
      <c r="D97" s="1" t="s">
        <v>332</v>
      </c>
      <c r="E97" s="1" t="s">
        <v>53</v>
      </c>
      <c r="F97" s="1" t="s">
        <v>43</v>
      </c>
      <c r="G97" s="1" t="s">
        <v>28</v>
      </c>
      <c r="H97" s="2" t="str">
        <f>HYPERLINK("https://documenten.awisoftware.nl/UIV definities/0236.xlsx","#0236")</f>
        <v>#0236</v>
      </c>
      <c r="I97" s="1" t="s">
        <v>333</v>
      </c>
      <c r="J97" s="1" t="s">
        <v>60</v>
      </c>
      <c r="K97" s="1" t="s">
        <v>22</v>
      </c>
      <c r="L97" s="1" t="s">
        <v>334</v>
      </c>
      <c r="M97" s="1" t="s">
        <v>335</v>
      </c>
      <c r="N97" s="1" t="s">
        <v>21</v>
      </c>
    </row>
    <row r="98">
      <c r="A98" s="1" t="s">
        <v>56</v>
      </c>
      <c r="B98" s="1" t="s">
        <v>336</v>
      </c>
      <c r="C98" s="1" t="s">
        <v>111</v>
      </c>
      <c r="D98" s="1" t="s">
        <v>332</v>
      </c>
      <c r="E98" s="1" t="s">
        <v>262</v>
      </c>
      <c r="F98" s="1" t="s">
        <v>43</v>
      </c>
      <c r="G98" s="1" t="s">
        <v>20</v>
      </c>
      <c r="H98" s="2" t="str">
        <f>HYPERLINK("https://documenten.awisoftware.nl/UIV definities/.xlsx","")</f>
      </c>
      <c r="I98" s="1" t="s">
        <v>337</v>
      </c>
      <c r="J98" s="1" t="s">
        <v>60</v>
      </c>
      <c r="K98" s="1" t="s">
        <v>22</v>
      </c>
      <c r="L98" s="1" t="s">
        <v>338</v>
      </c>
      <c r="M98" s="1" t="s">
        <v>62</v>
      </c>
      <c r="N98" s="1" t="s">
        <v>21</v>
      </c>
    </row>
    <row r="99">
      <c r="A99" s="1" t="s">
        <v>339</v>
      </c>
      <c r="B99" s="1" t="s">
        <v>340</v>
      </c>
      <c r="C99" s="1" t="s">
        <v>111</v>
      </c>
      <c r="D99" s="1" t="s">
        <v>332</v>
      </c>
      <c r="E99" s="1" t="s">
        <v>69</v>
      </c>
      <c r="F99" s="1" t="s">
        <v>43</v>
      </c>
      <c r="G99" s="1" t="s">
        <v>28</v>
      </c>
      <c r="H99" s="2" t="str">
        <f>HYPERLINK("https://documenten.awisoftware.nl/UIV definities/0001.xlsx","#0001")</f>
        <v>#0001</v>
      </c>
      <c r="I99" s="1" t="s">
        <v>341</v>
      </c>
      <c r="J99" s="1" t="s">
        <v>60</v>
      </c>
      <c r="K99" s="1" t="s">
        <v>22</v>
      </c>
      <c r="L99" s="1" t="s">
        <v>342</v>
      </c>
      <c r="M99" s="1" t="s">
        <v>149</v>
      </c>
      <c r="N99" s="1" t="s">
        <v>21</v>
      </c>
    </row>
    <row r="100">
      <c r="A100" s="1" t="s">
        <v>343</v>
      </c>
      <c r="B100" s="1" t="s">
        <v>344</v>
      </c>
      <c r="C100" s="1" t="s">
        <v>111</v>
      </c>
      <c r="D100" s="1" t="s">
        <v>332</v>
      </c>
      <c r="E100" s="1" t="s">
        <v>73</v>
      </c>
      <c r="F100" s="1" t="s">
        <v>43</v>
      </c>
      <c r="G100" s="1" t="s">
        <v>20</v>
      </c>
      <c r="H100" s="2" t="str">
        <f>HYPERLINK("https://documenten.awisoftware.nl/UIV definities/0009.xlsx","#0009")</f>
        <v>#0009</v>
      </c>
      <c r="I100" s="1" t="s">
        <v>141</v>
      </c>
      <c r="J100" s="1" t="s">
        <v>60</v>
      </c>
      <c r="K100" s="1" t="s">
        <v>22</v>
      </c>
      <c r="L100" s="1" t="s">
        <v>345</v>
      </c>
      <c r="M100" s="1" t="s">
        <v>207</v>
      </c>
      <c r="N100" s="1" t="s">
        <v>21</v>
      </c>
    </row>
    <row r="101">
      <c r="A101" s="1" t="s">
        <v>346</v>
      </c>
      <c r="B101" s="1" t="s">
        <v>347</v>
      </c>
      <c r="C101" s="1" t="s">
        <v>111</v>
      </c>
      <c r="D101" s="1" t="s">
        <v>332</v>
      </c>
      <c r="E101" s="1" t="s">
        <v>78</v>
      </c>
      <c r="F101" s="1" t="s">
        <v>43</v>
      </c>
      <c r="G101" s="1" t="s">
        <v>20</v>
      </c>
      <c r="H101" s="2" t="str">
        <f>HYPERLINK("https://documenten.awisoftware.nl/UIV definities/0007.xlsx","#0007")</f>
        <v>#0007</v>
      </c>
      <c r="I101" s="1" t="s">
        <v>141</v>
      </c>
      <c r="J101" s="1" t="s">
        <v>60</v>
      </c>
      <c r="K101" s="1" t="s">
        <v>22</v>
      </c>
      <c r="L101" s="1" t="s">
        <v>348</v>
      </c>
      <c r="M101" s="1" t="s">
        <v>158</v>
      </c>
      <c r="N101" s="1" t="s">
        <v>21</v>
      </c>
    </row>
    <row r="102">
      <c r="A102" s="1" t="s">
        <v>349</v>
      </c>
      <c r="B102" s="1" t="s">
        <v>350</v>
      </c>
      <c r="C102" s="1" t="s">
        <v>111</v>
      </c>
      <c r="D102" s="1" t="s">
        <v>332</v>
      </c>
      <c r="E102" s="1" t="s">
        <v>81</v>
      </c>
      <c r="F102" s="1" t="s">
        <v>43</v>
      </c>
      <c r="G102" s="1" t="s">
        <v>20</v>
      </c>
      <c r="H102" s="2" t="str">
        <f>HYPERLINK("https://documenten.awisoftware.nl/UIV definities/0002.xlsx","#0002")</f>
        <v>#0002</v>
      </c>
      <c r="I102" s="1" t="s">
        <v>351</v>
      </c>
      <c r="J102" s="1" t="s">
        <v>60</v>
      </c>
      <c r="K102" s="1" t="s">
        <v>22</v>
      </c>
      <c r="L102" s="1" t="s">
        <v>342</v>
      </c>
      <c r="M102" s="1" t="s">
        <v>90</v>
      </c>
      <c r="N102" s="1" t="s">
        <v>21</v>
      </c>
    </row>
    <row r="103">
      <c r="A103" s="1" t="s">
        <v>352</v>
      </c>
      <c r="B103" s="1" t="s">
        <v>353</v>
      </c>
      <c r="C103" s="1" t="s">
        <v>111</v>
      </c>
      <c r="D103" s="1" t="s">
        <v>332</v>
      </c>
      <c r="E103" s="1" t="s">
        <v>81</v>
      </c>
      <c r="F103" s="1" t="s">
        <v>43</v>
      </c>
      <c r="G103" s="1" t="s">
        <v>28</v>
      </c>
      <c r="H103" s="2" t="str">
        <f>HYPERLINK("https://documenten.awisoftware.nl/UIV definities/0186.xlsx","#0186")</f>
        <v>#0186</v>
      </c>
      <c r="I103" s="1" t="s">
        <v>354</v>
      </c>
      <c r="J103" s="1" t="s">
        <v>60</v>
      </c>
      <c r="K103" s="1" t="s">
        <v>22</v>
      </c>
      <c r="L103" s="1" t="s">
        <v>85</v>
      </c>
      <c r="M103" s="1" t="s">
        <v>124</v>
      </c>
      <c r="N103" s="1" t="s">
        <v>21</v>
      </c>
    </row>
    <row r="104">
      <c r="A104" s="1" t="s">
        <v>355</v>
      </c>
      <c r="B104" s="1" t="s">
        <v>356</v>
      </c>
      <c r="C104" s="1" t="s">
        <v>111</v>
      </c>
      <c r="D104" s="1" t="s">
        <v>332</v>
      </c>
      <c r="E104" s="1" t="s">
        <v>179</v>
      </c>
      <c r="F104" s="1" t="s">
        <v>43</v>
      </c>
      <c r="G104" s="1" t="s">
        <v>20</v>
      </c>
      <c r="H104" s="2" t="str">
        <f>HYPERLINK("https://documenten.awisoftware.nl/UIV definities/0018.xlsx","#0018")</f>
        <v>#0018</v>
      </c>
      <c r="I104" s="1" t="s">
        <v>357</v>
      </c>
      <c r="J104" s="1" t="s">
        <v>60</v>
      </c>
      <c r="K104" s="1" t="s">
        <v>22</v>
      </c>
      <c r="L104" s="1" t="s">
        <v>358</v>
      </c>
      <c r="M104" s="1" t="s">
        <v>86</v>
      </c>
      <c r="N104" s="1" t="s">
        <v>21</v>
      </c>
    </row>
    <row r="105">
      <c r="A105" s="1" t="s">
        <v>359</v>
      </c>
      <c r="B105" s="1" t="s">
        <v>360</v>
      </c>
      <c r="C105" s="1" t="s">
        <v>111</v>
      </c>
      <c r="D105" s="1" t="s">
        <v>332</v>
      </c>
      <c r="E105" s="1" t="s">
        <v>179</v>
      </c>
      <c r="F105" s="1" t="s">
        <v>43</v>
      </c>
      <c r="G105" s="1" t="s">
        <v>28</v>
      </c>
      <c r="H105" s="2" t="str">
        <f>HYPERLINK("https://documenten.awisoftware.nl/UIV definities/0585.xlsx","#0585")</f>
        <v>#0585</v>
      </c>
      <c r="I105" s="1" t="s">
        <v>21</v>
      </c>
      <c r="J105" s="1" t="s">
        <v>60</v>
      </c>
      <c r="K105" s="1" t="s">
        <v>22</v>
      </c>
      <c r="L105" s="1" t="s">
        <v>361</v>
      </c>
      <c r="M105" s="1" t="s">
        <v>86</v>
      </c>
      <c r="N105" s="1" t="s">
        <v>21</v>
      </c>
    </row>
    <row r="106">
      <c r="A106" s="1" t="s">
        <v>362</v>
      </c>
      <c r="B106" s="1" t="s">
        <v>363</v>
      </c>
      <c r="C106" s="1" t="s">
        <v>111</v>
      </c>
      <c r="D106" s="1" t="s">
        <v>332</v>
      </c>
      <c r="E106" s="1" t="s">
        <v>364</v>
      </c>
      <c r="F106" s="1" t="s">
        <v>43</v>
      </c>
      <c r="G106" s="1" t="s">
        <v>28</v>
      </c>
      <c r="H106" s="2" t="str">
        <f>HYPERLINK("https://documenten.awisoftware.nl/UIV definities/0189.xlsx","#0189")</f>
        <v>#0189</v>
      </c>
      <c r="I106" s="1" t="s">
        <v>365</v>
      </c>
      <c r="J106" s="1" t="s">
        <v>60</v>
      </c>
      <c r="K106" s="1" t="s">
        <v>22</v>
      </c>
      <c r="L106" s="1" t="s">
        <v>366</v>
      </c>
      <c r="M106" s="1" t="s">
        <v>114</v>
      </c>
      <c r="N106" s="1" t="s">
        <v>21</v>
      </c>
    </row>
    <row r="107">
      <c r="A107" s="1" t="s">
        <v>367</v>
      </c>
      <c r="B107" s="1" t="s">
        <v>368</v>
      </c>
      <c r="C107" s="1" t="s">
        <v>111</v>
      </c>
      <c r="D107" s="1" t="s">
        <v>369</v>
      </c>
      <c r="E107" s="1" t="s">
        <v>53</v>
      </c>
      <c r="F107" s="1" t="s">
        <v>19</v>
      </c>
      <c r="G107" s="1" t="s">
        <v>20</v>
      </c>
      <c r="H107" s="2" t="str">
        <f>HYPERLINK("https://documenten.awisoftware.nl/UIV definities/0288.xlsx","#0288")</f>
        <v>#0288</v>
      </c>
      <c r="I107" s="1" t="s">
        <v>370</v>
      </c>
      <c r="J107" s="1" t="s">
        <v>60</v>
      </c>
      <c r="K107" s="1" t="s">
        <v>22</v>
      </c>
      <c r="L107" s="1" t="s">
        <v>371</v>
      </c>
      <c r="M107" s="1" t="s">
        <v>138</v>
      </c>
      <c r="N107" s="1" t="s">
        <v>21</v>
      </c>
    </row>
    <row r="108">
      <c r="A108" s="1" t="s">
        <v>372</v>
      </c>
      <c r="B108" s="1" t="s">
        <v>373</v>
      </c>
      <c r="C108" s="1" t="s">
        <v>111</v>
      </c>
      <c r="D108" s="1" t="s">
        <v>369</v>
      </c>
      <c r="E108" s="1" t="s">
        <v>53</v>
      </c>
      <c r="F108" s="1" t="s">
        <v>19</v>
      </c>
      <c r="G108" s="1" t="s">
        <v>28</v>
      </c>
      <c r="H108" s="2" t="str">
        <f>HYPERLINK("https://documenten.awisoftware.nl/UIV definities/0570.xlsx","#0570")</f>
        <v>#0570</v>
      </c>
      <c r="I108" s="1" t="s">
        <v>21</v>
      </c>
      <c r="J108" s="1" t="s">
        <v>60</v>
      </c>
      <c r="K108" s="1" t="s">
        <v>22</v>
      </c>
      <c r="L108" s="1" t="s">
        <v>361</v>
      </c>
      <c r="M108" s="1" t="s">
        <v>124</v>
      </c>
      <c r="N108" s="1" t="s">
        <v>21</v>
      </c>
    </row>
    <row r="109">
      <c r="A109" s="1" t="s">
        <v>56</v>
      </c>
      <c r="B109" s="1" t="s">
        <v>374</v>
      </c>
      <c r="C109" s="1" t="s">
        <v>111</v>
      </c>
      <c r="D109" s="1" t="s">
        <v>369</v>
      </c>
      <c r="E109" s="1" t="s">
        <v>27</v>
      </c>
      <c r="F109" s="1" t="s">
        <v>19</v>
      </c>
      <c r="G109" s="1" t="s">
        <v>59</v>
      </c>
      <c r="H109" s="2" t="str">
        <f>HYPERLINK("https://documenten.awisoftware.nl/UIV definities/.xlsx","")</f>
      </c>
      <c r="I109" s="1" t="s">
        <v>375</v>
      </c>
      <c r="J109" s="1" t="s">
        <v>60</v>
      </c>
      <c r="K109" s="1" t="s">
        <v>22</v>
      </c>
      <c r="L109" s="1" t="s">
        <v>358</v>
      </c>
      <c r="M109" s="1" t="s">
        <v>62</v>
      </c>
      <c r="N109" s="1" t="s">
        <v>21</v>
      </c>
    </row>
    <row r="110">
      <c r="A110" s="1" t="s">
        <v>376</v>
      </c>
      <c r="B110" s="1" t="s">
        <v>377</v>
      </c>
      <c r="C110" s="1" t="s">
        <v>111</v>
      </c>
      <c r="D110" s="1" t="s">
        <v>369</v>
      </c>
      <c r="E110" s="1" t="s">
        <v>27</v>
      </c>
      <c r="F110" s="1" t="s">
        <v>19</v>
      </c>
      <c r="G110" s="1" t="s">
        <v>28</v>
      </c>
      <c r="H110" s="2" t="str">
        <f>HYPERLINK("https://documenten.awisoftware.nl/UIV definities/0290.xlsx","#0290")</f>
        <v>#0290</v>
      </c>
      <c r="I110" s="1" t="s">
        <v>375</v>
      </c>
      <c r="J110" s="1" t="s">
        <v>60</v>
      </c>
      <c r="K110" s="1" t="s">
        <v>22</v>
      </c>
      <c r="L110" s="1" t="s">
        <v>157</v>
      </c>
      <c r="M110" s="1" t="s">
        <v>158</v>
      </c>
      <c r="N110" s="1" t="s">
        <v>21</v>
      </c>
    </row>
    <row r="111">
      <c r="A111" s="1" t="s">
        <v>378</v>
      </c>
      <c r="B111" s="1" t="s">
        <v>379</v>
      </c>
      <c r="C111" s="1" t="s">
        <v>111</v>
      </c>
      <c r="D111" s="1" t="s">
        <v>369</v>
      </c>
      <c r="E111" s="1" t="s">
        <v>69</v>
      </c>
      <c r="F111" s="1" t="s">
        <v>19</v>
      </c>
      <c r="G111" s="1" t="s">
        <v>28</v>
      </c>
      <c r="H111" s="2" t="str">
        <f>HYPERLINK("https://documenten.awisoftware.nl/UIV definities/0328.xlsx","#0328")</f>
        <v>#0328</v>
      </c>
      <c r="I111" s="1" t="s">
        <v>380</v>
      </c>
      <c r="J111" s="1" t="s">
        <v>60</v>
      </c>
      <c r="K111" s="1" t="s">
        <v>22</v>
      </c>
      <c r="L111" s="1" t="s">
        <v>371</v>
      </c>
      <c r="M111" s="1" t="s">
        <v>163</v>
      </c>
      <c r="N111" s="1" t="s">
        <v>21</v>
      </c>
    </row>
    <row r="112">
      <c r="A112" s="1" t="s">
        <v>381</v>
      </c>
      <c r="B112" s="1" t="s">
        <v>382</v>
      </c>
      <c r="C112" s="1" t="s">
        <v>111</v>
      </c>
      <c r="D112" s="1" t="s">
        <v>369</v>
      </c>
      <c r="E112" s="1" t="s">
        <v>73</v>
      </c>
      <c r="F112" s="1" t="s">
        <v>19</v>
      </c>
      <c r="G112" s="1" t="s">
        <v>20</v>
      </c>
      <c r="H112" s="2" t="str">
        <f>HYPERLINK("https://documenten.awisoftware.nl/UIV definities/0009.xlsx","#0009")</f>
        <v>#0009</v>
      </c>
      <c r="I112" s="1" t="s">
        <v>383</v>
      </c>
      <c r="J112" s="1" t="s">
        <v>60</v>
      </c>
      <c r="K112" s="1" t="s">
        <v>22</v>
      </c>
      <c r="L112" s="1" t="s">
        <v>384</v>
      </c>
      <c r="M112" s="1" t="s">
        <v>152</v>
      </c>
      <c r="N112" s="1" t="s">
        <v>21</v>
      </c>
    </row>
    <row r="113">
      <c r="A113" s="1" t="s">
        <v>385</v>
      </c>
      <c r="B113" s="1" t="s">
        <v>386</v>
      </c>
      <c r="C113" s="1" t="s">
        <v>111</v>
      </c>
      <c r="D113" s="1" t="s">
        <v>369</v>
      </c>
      <c r="E113" s="1" t="s">
        <v>78</v>
      </c>
      <c r="F113" s="1" t="s">
        <v>19</v>
      </c>
      <c r="G113" s="1" t="s">
        <v>20</v>
      </c>
      <c r="H113" s="2" t="str">
        <f>HYPERLINK("https://documenten.awisoftware.nl/UIV definities/0285.xlsx","#0285")</f>
        <v>#0285</v>
      </c>
      <c r="I113" s="1" t="s">
        <v>387</v>
      </c>
      <c r="J113" s="1" t="s">
        <v>60</v>
      </c>
      <c r="K113" s="1" t="s">
        <v>22</v>
      </c>
      <c r="L113" s="1" t="s">
        <v>170</v>
      </c>
      <c r="M113" s="1" t="s">
        <v>158</v>
      </c>
      <c r="N113" s="1" t="s">
        <v>21</v>
      </c>
    </row>
    <row r="114">
      <c r="A114" s="1" t="s">
        <v>388</v>
      </c>
      <c r="B114" s="1" t="s">
        <v>389</v>
      </c>
      <c r="C114" s="1" t="s">
        <v>111</v>
      </c>
      <c r="D114" s="1" t="s">
        <v>369</v>
      </c>
      <c r="E114" s="1" t="s">
        <v>81</v>
      </c>
      <c r="F114" s="1" t="s">
        <v>19</v>
      </c>
      <c r="G114" s="1" t="s">
        <v>28</v>
      </c>
      <c r="H114" s="2" t="str">
        <f>HYPERLINK("https://documenten.awisoftware.nl/UIV definities/0373.xlsx","#0373")</f>
        <v>#0373</v>
      </c>
      <c r="I114" s="1" t="s">
        <v>21</v>
      </c>
      <c r="J114" s="1" t="s">
        <v>60</v>
      </c>
      <c r="K114" s="1" t="s">
        <v>22</v>
      </c>
      <c r="L114" s="1" t="s">
        <v>173</v>
      </c>
      <c r="M114" s="1" t="s">
        <v>30</v>
      </c>
      <c r="N114" s="1" t="s">
        <v>21</v>
      </c>
    </row>
    <row r="115">
      <c r="A115" s="1" t="s">
        <v>390</v>
      </c>
      <c r="B115" s="1" t="s">
        <v>391</v>
      </c>
      <c r="C115" s="1" t="s">
        <v>111</v>
      </c>
      <c r="D115" s="1" t="s">
        <v>369</v>
      </c>
      <c r="E115" s="1" t="s">
        <v>81</v>
      </c>
      <c r="F115" s="1" t="s">
        <v>19</v>
      </c>
      <c r="G115" s="1" t="s">
        <v>20</v>
      </c>
      <c r="H115" s="2" t="str">
        <f>HYPERLINK("https://documenten.awisoftware.nl/UIV definities/.xlsx","")</f>
      </c>
      <c r="I115" s="1" t="s">
        <v>392</v>
      </c>
      <c r="J115" s="1" t="s">
        <v>60</v>
      </c>
      <c r="K115" s="1" t="s">
        <v>22</v>
      </c>
      <c r="L115" s="1" t="s">
        <v>393</v>
      </c>
      <c r="M115" s="1" t="s">
        <v>272</v>
      </c>
      <c r="N115" s="1" t="s">
        <v>21</v>
      </c>
    </row>
    <row r="116">
      <c r="A116" s="1" t="s">
        <v>394</v>
      </c>
      <c r="B116" s="1" t="s">
        <v>395</v>
      </c>
      <c r="C116" s="1" t="s">
        <v>111</v>
      </c>
      <c r="D116" s="1" t="s">
        <v>369</v>
      </c>
      <c r="E116" s="1" t="s">
        <v>179</v>
      </c>
      <c r="F116" s="1" t="s">
        <v>19</v>
      </c>
      <c r="G116" s="1" t="s">
        <v>20</v>
      </c>
      <c r="H116" s="2" t="str">
        <f>HYPERLINK("https://documenten.awisoftware.nl/UIV definities/0329.xlsx","#0329")</f>
        <v>#0329</v>
      </c>
      <c r="I116" s="1" t="s">
        <v>396</v>
      </c>
      <c r="J116" s="1" t="s">
        <v>60</v>
      </c>
      <c r="K116" s="1" t="s">
        <v>22</v>
      </c>
      <c r="L116" s="1" t="s">
        <v>397</v>
      </c>
      <c r="M116" s="1" t="s">
        <v>181</v>
      </c>
      <c r="N116" s="1" t="s">
        <v>21</v>
      </c>
    </row>
    <row r="117">
      <c r="A117" s="1" t="s">
        <v>56</v>
      </c>
      <c r="B117" s="1" t="s">
        <v>398</v>
      </c>
      <c r="C117" s="1" t="s">
        <v>111</v>
      </c>
      <c r="D117" s="1" t="s">
        <v>399</v>
      </c>
      <c r="E117" s="1" t="s">
        <v>400</v>
      </c>
      <c r="F117" s="1" t="s">
        <v>43</v>
      </c>
      <c r="G117" s="1" t="s">
        <v>59</v>
      </c>
      <c r="H117" s="2" t="str">
        <f>HYPERLINK("https://documenten.awisoftware.nl/UIV definities/.xlsx","")</f>
      </c>
      <c r="I117" s="1" t="s">
        <v>21</v>
      </c>
      <c r="J117" s="1" t="s">
        <v>60</v>
      </c>
      <c r="K117" s="1" t="s">
        <v>96</v>
      </c>
      <c r="L117" s="1" t="s">
        <v>21</v>
      </c>
      <c r="M117" s="1" t="s">
        <v>62</v>
      </c>
      <c r="N117" s="1" t="s">
        <v>21</v>
      </c>
    </row>
    <row r="118">
      <c r="A118" s="1" t="s">
        <v>56</v>
      </c>
      <c r="B118" s="1" t="s">
        <v>401</v>
      </c>
      <c r="C118" s="1" t="s">
        <v>111</v>
      </c>
      <c r="D118" s="1" t="s">
        <v>402</v>
      </c>
      <c r="E118" s="1" t="s">
        <v>92</v>
      </c>
      <c r="F118" s="1" t="s">
        <v>43</v>
      </c>
      <c r="G118" s="1" t="s">
        <v>59</v>
      </c>
      <c r="H118" s="2" t="str">
        <f>HYPERLINK("https://documenten.awisoftware.nl/UIV definities/0228.xlsx","#0228")</f>
        <v>#0228</v>
      </c>
      <c r="I118" s="1" t="s">
        <v>21</v>
      </c>
      <c r="J118" s="1" t="s">
        <v>60</v>
      </c>
      <c r="K118" s="1" t="s">
        <v>22</v>
      </c>
      <c r="L118" s="1" t="s">
        <v>403</v>
      </c>
      <c r="M118" s="1" t="s">
        <v>62</v>
      </c>
      <c r="N118" s="1" t="s">
        <v>21</v>
      </c>
    </row>
    <row r="119">
      <c r="A119" s="1" t="s">
        <v>404</v>
      </c>
      <c r="B119" s="1" t="s">
        <v>405</v>
      </c>
      <c r="C119" s="1" t="s">
        <v>111</v>
      </c>
      <c r="D119" s="1" t="s">
        <v>406</v>
      </c>
      <c r="E119" s="1" t="s">
        <v>53</v>
      </c>
      <c r="F119" s="1" t="s">
        <v>19</v>
      </c>
      <c r="G119" s="1" t="s">
        <v>20</v>
      </c>
      <c r="H119" s="2" t="str">
        <f>HYPERLINK("https://documenten.awisoftware.nl/UIV definities/0363.xlsx","#0363")</f>
        <v>#0363</v>
      </c>
      <c r="I119" s="1" t="s">
        <v>21</v>
      </c>
      <c r="J119" s="1" t="s">
        <v>60</v>
      </c>
      <c r="K119" s="1" t="s">
        <v>96</v>
      </c>
      <c r="L119" s="1" t="s">
        <v>21</v>
      </c>
      <c r="M119" s="1" t="s">
        <v>50</v>
      </c>
      <c r="N119" s="1" t="s">
        <v>21</v>
      </c>
    </row>
    <row r="120">
      <c r="A120" s="1" t="s">
        <v>407</v>
      </c>
      <c r="B120" s="1" t="s">
        <v>408</v>
      </c>
      <c r="C120" s="1" t="s">
        <v>111</v>
      </c>
      <c r="D120" s="1" t="s">
        <v>406</v>
      </c>
      <c r="E120" s="1" t="s">
        <v>69</v>
      </c>
      <c r="F120" s="1" t="s">
        <v>19</v>
      </c>
      <c r="G120" s="1" t="s">
        <v>28</v>
      </c>
      <c r="H120" s="2" t="str">
        <f>HYPERLINK("https://documenten.awisoftware.nl/UIV definities/0354.xlsx","#0354")</f>
        <v>#0354</v>
      </c>
      <c r="I120" s="1" t="s">
        <v>21</v>
      </c>
      <c r="J120" s="1" t="s">
        <v>60</v>
      </c>
      <c r="K120" s="1" t="s">
        <v>96</v>
      </c>
      <c r="L120" s="1" t="s">
        <v>21</v>
      </c>
      <c r="M120" s="1" t="s">
        <v>90</v>
      </c>
      <c r="N120" s="1" t="s">
        <v>21</v>
      </c>
    </row>
    <row r="121">
      <c r="A121" s="1" t="s">
        <v>409</v>
      </c>
      <c r="B121" s="1" t="s">
        <v>410</v>
      </c>
      <c r="C121" s="1" t="s">
        <v>411</v>
      </c>
      <c r="D121" s="1" t="s">
        <v>412</v>
      </c>
      <c r="E121" s="1" t="s">
        <v>69</v>
      </c>
      <c r="F121" s="1" t="s">
        <v>19</v>
      </c>
      <c r="G121" s="1" t="s">
        <v>20</v>
      </c>
      <c r="H121" s="1" t="s">
        <v>413</v>
      </c>
      <c r="I121" s="1" t="s">
        <v>21</v>
      </c>
      <c r="J121" s="1" t="s">
        <v>60</v>
      </c>
      <c r="K121" s="1" t="s">
        <v>22</v>
      </c>
      <c r="L121" s="1" t="s">
        <v>414</v>
      </c>
      <c r="M121" s="1" t="s">
        <v>152</v>
      </c>
      <c r="N121" s="1" t="s">
        <v>21</v>
      </c>
    </row>
    <row r="122">
      <c r="A122" s="1" t="s">
        <v>415</v>
      </c>
      <c r="B122" s="1" t="s">
        <v>416</v>
      </c>
      <c r="C122" s="1" t="s">
        <v>411</v>
      </c>
      <c r="D122" s="1" t="s">
        <v>417</v>
      </c>
      <c r="E122" s="1" t="s">
        <v>53</v>
      </c>
      <c r="F122" s="1" t="s">
        <v>19</v>
      </c>
      <c r="G122" s="1" t="s">
        <v>20</v>
      </c>
      <c r="H122" s="2" t="str">
        <f>HYPERLINK("https://documenten.awisoftware.nl/UIV definities/0517.xlsx","#0517")</f>
        <v>#0517</v>
      </c>
      <c r="I122" s="1" t="s">
        <v>21</v>
      </c>
      <c r="J122" s="1" t="s">
        <v>21</v>
      </c>
      <c r="K122" s="1" t="s">
        <v>22</v>
      </c>
      <c r="L122" s="1" t="s">
        <v>418</v>
      </c>
      <c r="M122" s="1" t="s">
        <v>289</v>
      </c>
      <c r="N122" s="1" t="s">
        <v>21</v>
      </c>
    </row>
    <row r="123">
      <c r="A123" s="1" t="s">
        <v>419</v>
      </c>
      <c r="B123" s="1" t="s">
        <v>420</v>
      </c>
      <c r="C123" s="1" t="s">
        <v>411</v>
      </c>
      <c r="D123" s="1" t="s">
        <v>417</v>
      </c>
      <c r="E123" s="1" t="s">
        <v>27</v>
      </c>
      <c r="F123" s="1" t="s">
        <v>19</v>
      </c>
      <c r="G123" s="1" t="s">
        <v>28</v>
      </c>
      <c r="H123" s="2" t="str">
        <f>HYPERLINK("https://documenten.awisoftware.nl/UIV definities/0511.xlsx","#0511")</f>
        <v>#0511</v>
      </c>
      <c r="I123" s="1" t="s">
        <v>21</v>
      </c>
      <c r="J123" s="2" t="str">
        <f>HYPERLINK("https://verzekeringskaarten.nl/amlin/computerverzekering","Computerverzekering")</f>
        <v>Computerverzekering</v>
      </c>
      <c r="K123" s="1" t="s">
        <v>96</v>
      </c>
      <c r="L123" s="1" t="s">
        <v>21</v>
      </c>
      <c r="M123" s="1" t="s">
        <v>90</v>
      </c>
      <c r="N123" s="1" t="s">
        <v>21</v>
      </c>
    </row>
    <row r="124">
      <c r="A124" s="1" t="s">
        <v>421</v>
      </c>
      <c r="B124" s="1" t="s">
        <v>422</v>
      </c>
      <c r="C124" s="1" t="s">
        <v>411</v>
      </c>
      <c r="D124" s="1" t="s">
        <v>417</v>
      </c>
      <c r="E124" s="1" t="s">
        <v>69</v>
      </c>
      <c r="F124" s="1" t="s">
        <v>19</v>
      </c>
      <c r="G124" s="1" t="s">
        <v>20</v>
      </c>
      <c r="H124" s="2" t="str">
        <f>HYPERLINK("https://documenten.awisoftware.nl/UIV definities/0454.xlsx","#0454")</f>
        <v>#0454</v>
      </c>
      <c r="I124" s="1" t="s">
        <v>21</v>
      </c>
      <c r="J124" s="2" t="str">
        <f>HYPERLINK("https://verzekeringskaarten.nl/nationale-nederlanden/computer-elektronicaverzekering","Elektronicaverzekering")</f>
        <v>Elektronicaverzekering</v>
      </c>
      <c r="K124" s="1" t="s">
        <v>22</v>
      </c>
      <c r="L124" s="1" t="s">
        <v>423</v>
      </c>
      <c r="M124" s="1" t="s">
        <v>207</v>
      </c>
      <c r="N124" s="1" t="s">
        <v>21</v>
      </c>
    </row>
    <row r="125">
      <c r="A125" s="1" t="s">
        <v>424</v>
      </c>
      <c r="B125" s="1" t="s">
        <v>425</v>
      </c>
      <c r="C125" s="1" t="s">
        <v>411</v>
      </c>
      <c r="D125" s="1" t="s">
        <v>426</v>
      </c>
      <c r="E125" s="1" t="s">
        <v>427</v>
      </c>
      <c r="F125" s="1" t="s">
        <v>43</v>
      </c>
      <c r="G125" s="1" t="s">
        <v>20</v>
      </c>
      <c r="H125" s="2" t="str">
        <f>HYPERLINK("https://documenten.awisoftware.nl/UIV definities/0274.xlsx","#0274")</f>
        <v>#0274</v>
      </c>
      <c r="I125" s="1" t="s">
        <v>21</v>
      </c>
      <c r="J125" s="2" t="str">
        <f>HYPERLINK("https://verzekeringskaarten.nl/allianz-assistance/doorlopende-fietsverzekering","Doorlopende fietsverzekering")</f>
        <v>Doorlopende fietsverzekering</v>
      </c>
      <c r="K125" s="1" t="s">
        <v>22</v>
      </c>
      <c r="L125" s="1" t="s">
        <v>428</v>
      </c>
      <c r="M125" s="1" t="s">
        <v>181</v>
      </c>
      <c r="N125" s="1" t="s">
        <v>21</v>
      </c>
    </row>
    <row r="126">
      <c r="A126" s="1" t="s">
        <v>429</v>
      </c>
      <c r="B126" s="1" t="s">
        <v>430</v>
      </c>
      <c r="C126" s="1" t="s">
        <v>411</v>
      </c>
      <c r="D126" s="1" t="s">
        <v>426</v>
      </c>
      <c r="E126" s="1" t="s">
        <v>231</v>
      </c>
      <c r="F126" s="1" t="s">
        <v>43</v>
      </c>
      <c r="G126" s="1" t="s">
        <v>34</v>
      </c>
      <c r="H126" s="2" t="str">
        <f>HYPERLINK("https://documenten.awisoftware.nl/UIV definities/0208.xlsx","#0208")</f>
        <v>#0208</v>
      </c>
      <c r="I126" s="1" t="s">
        <v>21</v>
      </c>
      <c r="J126" s="2" t="str">
        <f>HYPERLINK("https://verzekeringskaarten.nl/anker/anker-fietsverzekering","Doorlopende fietsverzekering")</f>
        <v>Doorlopende fietsverzekering</v>
      </c>
      <c r="K126" s="1" t="s">
        <v>22</v>
      </c>
      <c r="L126" s="1" t="s">
        <v>232</v>
      </c>
      <c r="M126" s="1" t="s">
        <v>158</v>
      </c>
      <c r="N126" s="1" t="s">
        <v>21</v>
      </c>
    </row>
    <row r="127">
      <c r="A127" s="1" t="s">
        <v>431</v>
      </c>
      <c r="B127" s="1" t="s">
        <v>432</v>
      </c>
      <c r="C127" s="1" t="s">
        <v>411</v>
      </c>
      <c r="D127" s="1" t="s">
        <v>426</v>
      </c>
      <c r="E127" s="1" t="s">
        <v>92</v>
      </c>
      <c r="F127" s="1" t="s">
        <v>43</v>
      </c>
      <c r="G127" s="1" t="s">
        <v>34</v>
      </c>
      <c r="H127" s="2" t="str">
        <f>HYPERLINK("https://documenten.awisoftware.nl/UIV definities/0535.xlsx","#0535")</f>
        <v>#0535</v>
      </c>
      <c r="I127" s="1" t="s">
        <v>21</v>
      </c>
      <c r="J127" s="2" t="str">
        <f>HYPERLINK("https://verzekeringskaarten.nl/unigarant/fietsverzekering-doorlopend","Doorlopende Fietsverzekering")</f>
        <v>Doorlopende Fietsverzekering</v>
      </c>
      <c r="K127" s="1" t="s">
        <v>22</v>
      </c>
      <c r="L127" s="1" t="s">
        <v>433</v>
      </c>
      <c r="M127" s="1" t="s">
        <v>207</v>
      </c>
      <c r="N127" s="1" t="s">
        <v>21</v>
      </c>
    </row>
    <row r="128">
      <c r="A128" s="1" t="s">
        <v>56</v>
      </c>
      <c r="B128" s="1" t="s">
        <v>432</v>
      </c>
      <c r="C128" s="1" t="s">
        <v>411</v>
      </c>
      <c r="D128" s="1" t="s">
        <v>426</v>
      </c>
      <c r="E128" s="1" t="s">
        <v>92</v>
      </c>
      <c r="F128" s="1" t="s">
        <v>43</v>
      </c>
      <c r="G128" s="1" t="s">
        <v>59</v>
      </c>
      <c r="H128" s="2" t="str">
        <f>HYPERLINK("https://documenten.awisoftware.nl/UIV definities/.xlsx","")</f>
      </c>
      <c r="I128" s="1" t="s">
        <v>21</v>
      </c>
      <c r="J128" s="2" t="str">
        <f>HYPERLINK("https://verzekeringskaarten.nl/unigarant/fietsverzekering-doorlopend-tot-1-3-2023","Doorlopende fietsverzekering")</f>
        <v>Doorlopende fietsverzekering</v>
      </c>
      <c r="K128" s="1" t="s">
        <v>22</v>
      </c>
      <c r="L128" s="1" t="s">
        <v>434</v>
      </c>
      <c r="M128" s="1" t="s">
        <v>62</v>
      </c>
      <c r="N128" s="1" t="s">
        <v>21</v>
      </c>
    </row>
    <row r="129">
      <c r="A129" s="1" t="s">
        <v>56</v>
      </c>
      <c r="B129" s="1" t="s">
        <v>435</v>
      </c>
      <c r="C129" s="1" t="s">
        <v>411</v>
      </c>
      <c r="D129" s="1" t="s">
        <v>436</v>
      </c>
      <c r="E129" s="1" t="s">
        <v>129</v>
      </c>
      <c r="F129" s="1" t="s">
        <v>43</v>
      </c>
      <c r="G129" s="1" t="s">
        <v>59</v>
      </c>
      <c r="H129" s="2" t="str">
        <f>HYPERLINK("https://documenten.awisoftware.nl/UIV definities/.xlsx","")</f>
      </c>
      <c r="I129" s="1" t="s">
        <v>21</v>
      </c>
      <c r="J129" s="1" t="s">
        <v>21</v>
      </c>
      <c r="K129" s="1" t="s">
        <v>22</v>
      </c>
      <c r="L129" s="1" t="s">
        <v>132</v>
      </c>
      <c r="M129" s="1" t="s">
        <v>62</v>
      </c>
      <c r="N129" s="1" t="s">
        <v>21</v>
      </c>
    </row>
    <row r="130">
      <c r="A130" s="1" t="s">
        <v>56</v>
      </c>
      <c r="B130" s="1" t="s">
        <v>437</v>
      </c>
      <c r="C130" s="1" t="s">
        <v>411</v>
      </c>
      <c r="D130" s="1" t="s">
        <v>438</v>
      </c>
      <c r="E130" s="1" t="s">
        <v>129</v>
      </c>
      <c r="F130" s="1" t="s">
        <v>43</v>
      </c>
      <c r="G130" s="1" t="s">
        <v>59</v>
      </c>
      <c r="H130" s="2" t="str">
        <f>HYPERLINK("https://documenten.awisoftware.nl/UIV definities/.xlsx","")</f>
      </c>
      <c r="I130" s="1" t="s">
        <v>21</v>
      </c>
      <c r="J130" s="1" t="s">
        <v>21</v>
      </c>
      <c r="K130" s="1" t="s">
        <v>22</v>
      </c>
      <c r="L130" s="1" t="s">
        <v>132</v>
      </c>
      <c r="M130" s="1" t="s">
        <v>62</v>
      </c>
      <c r="N130" s="1" t="s">
        <v>21</v>
      </c>
    </row>
    <row r="131">
      <c r="A131" s="1" t="s">
        <v>439</v>
      </c>
      <c r="B131" s="1" t="s">
        <v>440</v>
      </c>
      <c r="C131" s="1" t="s">
        <v>411</v>
      </c>
      <c r="D131" s="1" t="s">
        <v>441</v>
      </c>
      <c r="E131" s="1" t="s">
        <v>27</v>
      </c>
      <c r="F131" s="1" t="s">
        <v>19</v>
      </c>
      <c r="G131" s="1" t="s">
        <v>28</v>
      </c>
      <c r="H131" s="2" t="str">
        <f>HYPERLINK("https://documenten.awisoftware.nl/UIV definities/0509.xlsx","#0509")</f>
        <v>#0509</v>
      </c>
      <c r="I131" s="1" t="s">
        <v>21</v>
      </c>
      <c r="J131" s="2" t="str">
        <f>HYPERLINK("https://verzekeringskaarten.nl/amlin/machineschadeverzekering","Machinebreuk- machineschadeverzekering")</f>
        <v>Machinebreuk- machineschadeverzekering</v>
      </c>
      <c r="K131" s="1" t="s">
        <v>96</v>
      </c>
      <c r="L131" s="1" t="s">
        <v>442</v>
      </c>
      <c r="M131" s="1" t="s">
        <v>90</v>
      </c>
      <c r="N131" s="1" t="s">
        <v>21</v>
      </c>
    </row>
    <row r="132">
      <c r="A132" s="1" t="s">
        <v>443</v>
      </c>
      <c r="B132" s="1" t="s">
        <v>444</v>
      </c>
      <c r="C132" s="1" t="s">
        <v>411</v>
      </c>
      <c r="D132" s="1" t="s">
        <v>445</v>
      </c>
      <c r="E132" s="1" t="s">
        <v>53</v>
      </c>
      <c r="F132" s="1" t="s">
        <v>43</v>
      </c>
      <c r="G132" s="1" t="s">
        <v>20</v>
      </c>
      <c r="H132" s="2" t="str">
        <f>HYPERLINK("https://documenten.awisoftware.nl/UIV definities/0234.xlsx","#0234")</f>
        <v>#0234</v>
      </c>
      <c r="I132" s="1" t="s">
        <v>21</v>
      </c>
      <c r="J132" s="1" t="s">
        <v>60</v>
      </c>
      <c r="K132" s="1" t="s">
        <v>22</v>
      </c>
      <c r="L132" s="1" t="s">
        <v>446</v>
      </c>
      <c r="M132" s="1" t="s">
        <v>55</v>
      </c>
      <c r="N132" s="1" t="s">
        <v>21</v>
      </c>
    </row>
    <row r="133">
      <c r="A133" s="1" t="s">
        <v>447</v>
      </c>
      <c r="B133" s="1" t="s">
        <v>448</v>
      </c>
      <c r="C133" s="1" t="s">
        <v>411</v>
      </c>
      <c r="D133" s="1" t="s">
        <v>445</v>
      </c>
      <c r="E133" s="1" t="s">
        <v>69</v>
      </c>
      <c r="F133" s="1" t="s">
        <v>43</v>
      </c>
      <c r="G133" s="1" t="s">
        <v>59</v>
      </c>
      <c r="H133" s="2" t="str">
        <f>HYPERLINK("https://documenten.awisoftware.nl/UIV definities/0268.xlsx","#0268")</f>
        <v>#0268</v>
      </c>
      <c r="I133" s="1" t="s">
        <v>21</v>
      </c>
      <c r="J133" s="2" t="str">
        <f>HYPERLINK("https://verzekeringskaarten.nl/nationale-nederlanden/bootverzekering-dl","Bootverzekering")</f>
        <v>Bootverzekering</v>
      </c>
      <c r="K133" s="1" t="s">
        <v>22</v>
      </c>
      <c r="L133" s="1" t="s">
        <v>449</v>
      </c>
      <c r="M133" s="1" t="s">
        <v>181</v>
      </c>
      <c r="N133" s="1" t="s">
        <v>21</v>
      </c>
    </row>
    <row r="134">
      <c r="A134" s="1" t="s">
        <v>450</v>
      </c>
      <c r="B134" s="1" t="s">
        <v>451</v>
      </c>
      <c r="C134" s="1" t="s">
        <v>411</v>
      </c>
      <c r="D134" s="1" t="s">
        <v>445</v>
      </c>
      <c r="E134" s="1" t="s">
        <v>81</v>
      </c>
      <c r="F134" s="1" t="s">
        <v>43</v>
      </c>
      <c r="G134" s="1" t="s">
        <v>28</v>
      </c>
      <c r="H134" s="2" t="str">
        <f>HYPERLINK("https://documenten.awisoftware.nl/UIV definities/0215.xlsx","#0215")</f>
        <v>#0215</v>
      </c>
      <c r="I134" s="1" t="s">
        <v>21</v>
      </c>
      <c r="J134" s="2" t="str">
        <f>HYPERLINK("https://verzekeringskaarten.nl/averoachmea/bootverzekering-avero-achmea-particulieropzeker","Bootverzekering")</f>
        <v>Bootverzekering</v>
      </c>
      <c r="K134" s="1" t="s">
        <v>22</v>
      </c>
      <c r="L134" s="1" t="s">
        <v>85</v>
      </c>
      <c r="M134" s="1" t="s">
        <v>86</v>
      </c>
      <c r="N134" s="1" t="s">
        <v>21</v>
      </c>
    </row>
    <row r="135">
      <c r="A135" s="1" t="s">
        <v>452</v>
      </c>
      <c r="B135" s="1" t="s">
        <v>453</v>
      </c>
      <c r="C135" s="1" t="s">
        <v>411</v>
      </c>
      <c r="D135" s="1" t="s">
        <v>445</v>
      </c>
      <c r="E135" s="1" t="s">
        <v>81</v>
      </c>
      <c r="F135" s="1" t="s">
        <v>43</v>
      </c>
      <c r="G135" s="1" t="s">
        <v>20</v>
      </c>
      <c r="H135" s="2" t="str">
        <f>HYPERLINK("https://documenten.awisoftware.nl/UIV definities/0132.xlsx","#0132")</f>
        <v>#0132</v>
      </c>
      <c r="I135" s="1" t="s">
        <v>21</v>
      </c>
      <c r="J135" s="2" t="str">
        <f>HYPERLINK("https://verzekeringskaarten.nl/averoachmea/Watersportverzekering","Bootverzekering")</f>
        <v>Bootverzekering</v>
      </c>
      <c r="K135" s="1" t="s">
        <v>22</v>
      </c>
      <c r="L135" s="1" t="s">
        <v>454</v>
      </c>
      <c r="M135" s="1" t="s">
        <v>30</v>
      </c>
      <c r="N135" s="1" t="s">
        <v>21</v>
      </c>
    </row>
    <row r="136">
      <c r="A136" s="1" t="s">
        <v>56</v>
      </c>
      <c r="B136" s="1" t="s">
        <v>455</v>
      </c>
      <c r="C136" s="1" t="s">
        <v>411</v>
      </c>
      <c r="D136" s="1" t="s">
        <v>445</v>
      </c>
      <c r="E136" s="1" t="s">
        <v>92</v>
      </c>
      <c r="F136" s="1" t="s">
        <v>43</v>
      </c>
      <c r="G136" s="1" t="s">
        <v>59</v>
      </c>
      <c r="H136" s="2" t="str">
        <f>HYPERLINK("https://documenten.awisoftware.nl/UIV definities/.xlsx","")</f>
      </c>
      <c r="I136" s="1" t="s">
        <v>21</v>
      </c>
      <c r="J136" s="2" t="str">
        <f>HYPERLINK("https://verzekeringskaarten.nl/unigarant/boot","Pleziervaartuigverzekering")</f>
        <v>Pleziervaartuigverzekering</v>
      </c>
      <c r="K136" s="1" t="s">
        <v>22</v>
      </c>
      <c r="L136" s="1" t="s">
        <v>456</v>
      </c>
      <c r="M136" s="1" t="s">
        <v>62</v>
      </c>
      <c r="N136" s="1" t="s">
        <v>21</v>
      </c>
    </row>
    <row r="137">
      <c r="A137" s="1" t="s">
        <v>457</v>
      </c>
      <c r="B137" s="1" t="s">
        <v>458</v>
      </c>
      <c r="C137" s="1" t="s">
        <v>411</v>
      </c>
      <c r="D137" s="1" t="s">
        <v>445</v>
      </c>
      <c r="E137" s="1" t="s">
        <v>92</v>
      </c>
      <c r="F137" s="1" t="s">
        <v>43</v>
      </c>
      <c r="G137" s="1" t="s">
        <v>34</v>
      </c>
      <c r="H137" s="1" t="s">
        <v>413</v>
      </c>
      <c r="I137" s="1" t="s">
        <v>21</v>
      </c>
      <c r="J137" s="1" t="s">
        <v>21</v>
      </c>
      <c r="K137" s="1" t="s">
        <v>96</v>
      </c>
      <c r="L137" s="1" t="s">
        <v>21</v>
      </c>
      <c r="M137" s="1" t="s">
        <v>97</v>
      </c>
      <c r="N137" s="1" t="s">
        <v>21</v>
      </c>
    </row>
    <row r="138">
      <c r="A138" s="1" t="s">
        <v>56</v>
      </c>
      <c r="B138" s="1" t="s">
        <v>459</v>
      </c>
      <c r="C138" s="1" t="s">
        <v>411</v>
      </c>
      <c r="D138" s="1" t="s">
        <v>445</v>
      </c>
      <c r="E138" s="1" t="s">
        <v>129</v>
      </c>
      <c r="F138" s="1" t="s">
        <v>43</v>
      </c>
      <c r="G138" s="1" t="s">
        <v>20</v>
      </c>
      <c r="H138" s="2" t="str">
        <f>HYPERLINK("https://documenten.awisoftware.nl/UIV definities/.xlsx","")</f>
      </c>
      <c r="I138" s="1" t="s">
        <v>21</v>
      </c>
      <c r="J138" s="2" t="str">
        <f>HYPERLINK("https://verzekeringskaarten.nl/vvaa/VvAA-bootverzekering","Bootverzekering")</f>
        <v>Bootverzekering</v>
      </c>
      <c r="K138" s="1" t="s">
        <v>22</v>
      </c>
      <c r="L138" s="1" t="s">
        <v>130</v>
      </c>
      <c r="M138" s="1" t="s">
        <v>62</v>
      </c>
      <c r="N138" s="1" t="s">
        <v>21</v>
      </c>
    </row>
    <row r="139">
      <c r="A139" s="1" t="s">
        <v>460</v>
      </c>
      <c r="B139" s="1" t="s">
        <v>461</v>
      </c>
      <c r="C139" s="1" t="s">
        <v>411</v>
      </c>
      <c r="D139" s="1" t="s">
        <v>462</v>
      </c>
      <c r="E139" s="1" t="s">
        <v>53</v>
      </c>
      <c r="F139" s="1" t="s">
        <v>19</v>
      </c>
      <c r="G139" s="1" t="s">
        <v>59</v>
      </c>
      <c r="H139" s="2" t="str">
        <f>HYPERLINK("https://documenten.awisoftware.nl/UIV definities/0364.xlsx","#0364")</f>
        <v>#0364</v>
      </c>
      <c r="I139" s="1" t="s">
        <v>21</v>
      </c>
      <c r="J139" s="2" t="str">
        <f>HYPERLINK("https://verzekeringskaarten.nl/asr/eigen-vervoerverzekering","Eigen Vervoerverzekering")</f>
        <v>Eigen Vervoerverzekering</v>
      </c>
      <c r="K139" s="1" t="s">
        <v>22</v>
      </c>
      <c r="L139" s="1" t="s">
        <v>463</v>
      </c>
      <c r="M139" s="1" t="s">
        <v>86</v>
      </c>
      <c r="N139" s="1" t="s">
        <v>21</v>
      </c>
    </row>
    <row r="140">
      <c r="A140" s="1" t="s">
        <v>464</v>
      </c>
      <c r="B140" s="1" t="s">
        <v>465</v>
      </c>
      <c r="C140" s="1" t="s">
        <v>411</v>
      </c>
      <c r="D140" s="1" t="s">
        <v>462</v>
      </c>
      <c r="E140" s="1" t="s">
        <v>69</v>
      </c>
      <c r="F140" s="1" t="s">
        <v>19</v>
      </c>
      <c r="G140" s="1" t="s">
        <v>20</v>
      </c>
      <c r="H140" s="2" t="str">
        <f>HYPERLINK("https://documenten.awisoftware.nl/UIV definities/0351.xlsx","#0351")</f>
        <v>#0351</v>
      </c>
      <c r="I140" s="1" t="s">
        <v>21</v>
      </c>
      <c r="J140" s="2" t="str">
        <f>HYPERLINK("https://verzekeringskaarten.nl/nationale-nederlanden/eigen-vervoerverzekering","Eigen Vervoerverzekering")</f>
        <v>Eigen Vervoerverzekering</v>
      </c>
      <c r="K140" s="1" t="s">
        <v>22</v>
      </c>
      <c r="L140" s="1" t="s">
        <v>466</v>
      </c>
      <c r="M140" s="1" t="s">
        <v>289</v>
      </c>
      <c r="N140" s="1" t="s">
        <v>21</v>
      </c>
    </row>
    <row r="141">
      <c r="A141" s="1" t="s">
        <v>467</v>
      </c>
      <c r="B141" s="1" t="s">
        <v>468</v>
      </c>
      <c r="C141" s="1" t="s">
        <v>411</v>
      </c>
      <c r="D141" s="1" t="s">
        <v>469</v>
      </c>
      <c r="E141" s="1" t="s">
        <v>33</v>
      </c>
      <c r="F141" s="1" t="s">
        <v>19</v>
      </c>
      <c r="G141" s="1" t="s">
        <v>34</v>
      </c>
      <c r="H141" s="2" t="str">
        <f>HYPERLINK("https://documenten.awisoftware.nl/UIV definities/.xlsx","")</f>
      </c>
      <c r="I141" s="1" t="s">
        <v>21</v>
      </c>
      <c r="J141" s="1" t="s">
        <v>21</v>
      </c>
      <c r="K141" s="1" t="s">
        <v>96</v>
      </c>
      <c r="L141" s="1" t="s">
        <v>21</v>
      </c>
      <c r="M141" s="1" t="s">
        <v>50</v>
      </c>
      <c r="N141" s="1" t="s">
        <v>21</v>
      </c>
    </row>
    <row r="142">
      <c r="A142" s="1" t="s">
        <v>470</v>
      </c>
      <c r="B142" s="1" t="s">
        <v>471</v>
      </c>
      <c r="C142" s="1" t="s">
        <v>411</v>
      </c>
      <c r="D142" s="1" t="s">
        <v>472</v>
      </c>
      <c r="E142" s="1" t="s">
        <v>53</v>
      </c>
      <c r="F142" s="1" t="s">
        <v>19</v>
      </c>
      <c r="G142" s="1" t="s">
        <v>28</v>
      </c>
      <c r="H142" s="2" t="str">
        <f>HYPERLINK("https://documenten.awisoftware.nl/UIV definities/0330.xlsx","#0330")</f>
        <v>#0330</v>
      </c>
      <c r="I142" s="1" t="s">
        <v>21</v>
      </c>
      <c r="J142" s="1" t="s">
        <v>60</v>
      </c>
      <c r="K142" s="1" t="s">
        <v>22</v>
      </c>
      <c r="L142" s="1" t="s">
        <v>473</v>
      </c>
      <c r="M142" s="1" t="s">
        <v>86</v>
      </c>
      <c r="N142" s="1" t="s">
        <v>21</v>
      </c>
    </row>
    <row r="143">
      <c r="A143" s="1" t="s">
        <v>474</v>
      </c>
      <c r="B143" s="1" t="s">
        <v>475</v>
      </c>
      <c r="C143" s="1" t="s">
        <v>411</v>
      </c>
      <c r="D143" s="1" t="s">
        <v>472</v>
      </c>
      <c r="E143" s="1" t="s">
        <v>69</v>
      </c>
      <c r="F143" s="1" t="s">
        <v>19</v>
      </c>
      <c r="G143" s="1" t="s">
        <v>28</v>
      </c>
      <c r="H143" s="2" t="str">
        <f>HYPERLINK("https://documenten.awisoftware.nl/UIV definities/0384.xlsx","#0384")</f>
        <v>#0384</v>
      </c>
      <c r="I143" s="1" t="s">
        <v>21</v>
      </c>
      <c r="J143" s="2" t="str">
        <f>HYPERLINK("https://verzekeringskaarten.nl/nationale-nederlanden-volmacht/werkmaterieelverzekering-zekerheid-op-maat","Werkmaterieelverzekering")</f>
        <v>Werkmaterieelverzekering</v>
      </c>
      <c r="K143" s="1" t="s">
        <v>22</v>
      </c>
      <c r="L143" s="1" t="s">
        <v>476</v>
      </c>
      <c r="M143" s="1" t="s">
        <v>152</v>
      </c>
      <c r="N143" s="1" t="s">
        <v>21</v>
      </c>
    </row>
    <row r="144">
      <c r="A144" s="1" t="s">
        <v>477</v>
      </c>
      <c r="B144" s="1" t="s">
        <v>478</v>
      </c>
      <c r="C144" s="1" t="s">
        <v>411</v>
      </c>
      <c r="D144" s="1" t="s">
        <v>472</v>
      </c>
      <c r="E144" s="1" t="s">
        <v>69</v>
      </c>
      <c r="F144" s="1" t="s">
        <v>19</v>
      </c>
      <c r="G144" s="1" t="s">
        <v>28</v>
      </c>
      <c r="H144" s="2" t="str">
        <f>HYPERLINK("https://documenten.awisoftware.nl/UIV definities/0532.xlsx","#0532")</f>
        <v>#0532</v>
      </c>
      <c r="I144" s="1" t="s">
        <v>21</v>
      </c>
      <c r="J144" s="2" t="str">
        <f>HYPERLINK("https://verzekeringskaarten.nl/nationale-nederlanden-volmacht/werkmaterieelverzekering-zekerheid-op-maat","Werkmaterieelverzekering")</f>
        <v>Werkmaterieelverzekering</v>
      </c>
      <c r="K144" s="1" t="s">
        <v>96</v>
      </c>
      <c r="L144" s="1" t="s">
        <v>21</v>
      </c>
      <c r="M144" s="1" t="s">
        <v>97</v>
      </c>
      <c r="N144" s="1" t="s">
        <v>479</v>
      </c>
    </row>
    <row r="145">
      <c r="A145" s="1" t="s">
        <v>480</v>
      </c>
      <c r="B145" s="1" t="s">
        <v>481</v>
      </c>
      <c r="C145" s="1" t="s">
        <v>482</v>
      </c>
      <c r="D145" s="1" t="s">
        <v>483</v>
      </c>
      <c r="E145" s="1" t="s">
        <v>427</v>
      </c>
      <c r="F145" s="1" t="s">
        <v>43</v>
      </c>
      <c r="G145" s="1" t="s">
        <v>20</v>
      </c>
      <c r="H145" s="2" t="str">
        <f>HYPERLINK("https://documenten.awisoftware.nl/UIV definities/0219.xlsx","#0219")</f>
        <v>#0219</v>
      </c>
      <c r="I145" s="1" t="s">
        <v>21</v>
      </c>
      <c r="J145" s="2" t="str">
        <f>HYPERLINK("https://verzekeringskaarten.nl/allianz-assistance/Pechhulp-Verzekering","Pechhulpverzekering")</f>
        <v>Pechhulpverzekering</v>
      </c>
      <c r="K145" s="1" t="s">
        <v>22</v>
      </c>
      <c r="L145" s="1" t="s">
        <v>484</v>
      </c>
      <c r="M145" s="1" t="s">
        <v>219</v>
      </c>
      <c r="N145" s="1" t="s">
        <v>21</v>
      </c>
    </row>
    <row r="146">
      <c r="A146" s="1" t="s">
        <v>485</v>
      </c>
      <c r="B146" s="1" t="s">
        <v>486</v>
      </c>
      <c r="C146" s="1" t="s">
        <v>482</v>
      </c>
      <c r="D146" s="1" t="s">
        <v>487</v>
      </c>
      <c r="E146" s="1" t="s">
        <v>42</v>
      </c>
      <c r="F146" s="1" t="s">
        <v>43</v>
      </c>
      <c r="G146" s="1" t="s">
        <v>48</v>
      </c>
      <c r="H146" s="2" t="str">
        <f>HYPERLINK("https://documenten.awisoftware.nl/UIV definities/0318.xlsx","#0318")</f>
        <v>#0318</v>
      </c>
      <c r="I146" s="1" t="s">
        <v>21</v>
      </c>
      <c r="J146" s="2" t="str">
        <f>HYPERLINK("https://verzekeringskaarten.nl/zevenwouden/Doorlopende-Reisverzekering","Doorlopende reisverzekering")</f>
        <v>Doorlopende reisverzekering</v>
      </c>
      <c r="K146" s="1" t="s">
        <v>22</v>
      </c>
      <c r="L146" s="1" t="s">
        <v>488</v>
      </c>
      <c r="M146" s="1" t="s">
        <v>97</v>
      </c>
      <c r="N146" s="1" t="s">
        <v>21</v>
      </c>
    </row>
    <row r="147">
      <c r="A147" s="1" t="s">
        <v>489</v>
      </c>
      <c r="B147" s="1" t="s">
        <v>490</v>
      </c>
      <c r="C147" s="1" t="s">
        <v>482</v>
      </c>
      <c r="D147" s="1" t="s">
        <v>487</v>
      </c>
      <c r="E147" s="1" t="s">
        <v>42</v>
      </c>
      <c r="F147" s="1" t="s">
        <v>43</v>
      </c>
      <c r="G147" s="1" t="s">
        <v>34</v>
      </c>
      <c r="H147" s="2" t="str">
        <f>HYPERLINK("https://documenten.awisoftware.nl/UIV definities/0323.xlsx","#0323")</f>
        <v>#0323</v>
      </c>
      <c r="I147" s="1" t="s">
        <v>21</v>
      </c>
      <c r="J147" s="2" t="str">
        <f>HYPERLINK("https://verzekeringskaarten.nl/zevenwouden/doorl-reisverzekering-uit-thuis","DoorlopendeReisverzekerig")</f>
        <v>DoorlopendeReisverzekerig</v>
      </c>
      <c r="K147" s="1" t="s">
        <v>22</v>
      </c>
      <c r="L147" s="1" t="s">
        <v>491</v>
      </c>
      <c r="M147" s="1" t="s">
        <v>167</v>
      </c>
      <c r="N147" s="1" t="s">
        <v>21</v>
      </c>
    </row>
    <row r="148">
      <c r="A148" s="1" t="s">
        <v>492</v>
      </c>
      <c r="B148" s="1" t="s">
        <v>493</v>
      </c>
      <c r="C148" s="1" t="s">
        <v>482</v>
      </c>
      <c r="D148" s="1" t="s">
        <v>487</v>
      </c>
      <c r="E148" s="1" t="s">
        <v>53</v>
      </c>
      <c r="F148" s="1" t="s">
        <v>43</v>
      </c>
      <c r="G148" s="1" t="s">
        <v>20</v>
      </c>
      <c r="H148" s="2" t="str">
        <f>HYPERLINK("https://documenten.awisoftware.nl/UIV definities/0094.xlsx","#0094")</f>
        <v>#0094</v>
      </c>
      <c r="I148" s="1" t="s">
        <v>21</v>
      </c>
      <c r="J148" s="2" t="str">
        <f>HYPERLINK("https://verzekeringskaarten.nl/asr/Doorlopende-reisverzekering","Doorlopende reisverzekering")</f>
        <v>Doorlopende reisverzekering</v>
      </c>
      <c r="K148" s="1" t="s">
        <v>22</v>
      </c>
      <c r="L148" s="1" t="s">
        <v>494</v>
      </c>
      <c r="M148" s="1" t="s">
        <v>55</v>
      </c>
      <c r="N148" s="1" t="s">
        <v>21</v>
      </c>
    </row>
    <row r="149">
      <c r="A149" s="1" t="s">
        <v>495</v>
      </c>
      <c r="B149" s="1" t="s">
        <v>496</v>
      </c>
      <c r="C149" s="1" t="s">
        <v>482</v>
      </c>
      <c r="D149" s="1" t="s">
        <v>487</v>
      </c>
      <c r="E149" s="1" t="s">
        <v>427</v>
      </c>
      <c r="F149" s="1" t="s">
        <v>43</v>
      </c>
      <c r="G149" s="1" t="s">
        <v>20</v>
      </c>
      <c r="H149" s="2" t="str">
        <f>HYPERLINK("https://documenten.awisoftware.nl/UIV definities/0546.xlsx","#0546")</f>
        <v>#0546</v>
      </c>
      <c r="I149" s="1" t="s">
        <v>21</v>
      </c>
      <c r="J149" s="2" t="str">
        <f>HYPERLINK("https://verzekeringskaarten.nl/allianz-assistance/doorlopende-reis-en-annuleringsverzekering-ga","Doorlopende reisverzekering")</f>
        <v>Doorlopende reisverzekering</v>
      </c>
      <c r="K149" s="1" t="s">
        <v>22</v>
      </c>
      <c r="L149" s="1" t="s">
        <v>497</v>
      </c>
      <c r="M149" s="1" t="s">
        <v>114</v>
      </c>
      <c r="N149" s="1" t="s">
        <v>21</v>
      </c>
    </row>
    <row r="150">
      <c r="A150" s="1" t="s">
        <v>498</v>
      </c>
      <c r="B150" s="1" t="s">
        <v>499</v>
      </c>
      <c r="C150" s="1" t="s">
        <v>482</v>
      </c>
      <c r="D150" s="1" t="s">
        <v>487</v>
      </c>
      <c r="E150" s="1" t="s">
        <v>65</v>
      </c>
      <c r="F150" s="1" t="s">
        <v>43</v>
      </c>
      <c r="G150" s="1" t="s">
        <v>20</v>
      </c>
      <c r="H150" s="2" t="str">
        <f>HYPERLINK("https://documenten.awisoftware.nl/UIV definities/.xlsx","")</f>
      </c>
      <c r="I150" s="1" t="s">
        <v>21</v>
      </c>
      <c r="J150" s="2" t="str">
        <f>HYPERLINK("https://verzekeringskaarten.nl/myguardiangroup/doorlopende-reis","Doorlopende reisverzekering")</f>
        <v>Doorlopende reisverzekering</v>
      </c>
      <c r="K150" s="1" t="s">
        <v>22</v>
      </c>
      <c r="L150" s="1" t="s">
        <v>66</v>
      </c>
      <c r="M150" s="1" t="s">
        <v>30</v>
      </c>
      <c r="N150" s="1" t="s">
        <v>21</v>
      </c>
    </row>
    <row r="151">
      <c r="A151" s="1" t="s">
        <v>500</v>
      </c>
      <c r="B151" s="1" t="s">
        <v>501</v>
      </c>
      <c r="C151" s="1" t="s">
        <v>482</v>
      </c>
      <c r="D151" s="1" t="s">
        <v>487</v>
      </c>
      <c r="E151" s="1" t="s">
        <v>69</v>
      </c>
      <c r="F151" s="1" t="s">
        <v>43</v>
      </c>
      <c r="G151" s="1" t="s">
        <v>28</v>
      </c>
      <c r="H151" s="2" t="str">
        <f>HYPERLINK("https://documenten.awisoftware.nl/UIV definities/0095.xlsx","#0095")</f>
        <v>#0095</v>
      </c>
      <c r="I151" s="1" t="s">
        <v>21</v>
      </c>
      <c r="J151" s="2" t="str">
        <f>HYPERLINK("https://verzekeringskaarten.nl/nationale-nederlanden/Doorlopende-Reisverzekering-nieuw","Doorlopende reisverzekering")</f>
        <v>Doorlopende reisverzekering</v>
      </c>
      <c r="K151" s="1" t="s">
        <v>22</v>
      </c>
      <c r="L151" s="1" t="s">
        <v>502</v>
      </c>
      <c r="M151" s="1" t="s">
        <v>55</v>
      </c>
      <c r="N151" s="1" t="s">
        <v>21</v>
      </c>
    </row>
    <row r="152">
      <c r="A152" s="1" t="s">
        <v>503</v>
      </c>
      <c r="B152" s="1" t="s">
        <v>504</v>
      </c>
      <c r="C152" s="1" t="s">
        <v>482</v>
      </c>
      <c r="D152" s="1" t="s">
        <v>487</v>
      </c>
      <c r="E152" s="1" t="s">
        <v>73</v>
      </c>
      <c r="F152" s="1" t="s">
        <v>43</v>
      </c>
      <c r="G152" s="1" t="s">
        <v>20</v>
      </c>
      <c r="H152" s="2" t="str">
        <f>HYPERLINK("https://documenten.awisoftware.nl/UIV definities/0101.xlsx","#0101")</f>
        <v>#0101</v>
      </c>
      <c r="I152" s="1" t="s">
        <v>21</v>
      </c>
      <c r="J152" s="1" t="s">
        <v>60</v>
      </c>
      <c r="K152" s="1" t="s">
        <v>22</v>
      </c>
      <c r="L152" s="1" t="s">
        <v>505</v>
      </c>
      <c r="M152" s="1" t="s">
        <v>207</v>
      </c>
      <c r="N152" s="1" t="s">
        <v>21</v>
      </c>
    </row>
    <row r="153">
      <c r="A153" s="1" t="s">
        <v>506</v>
      </c>
      <c r="B153" s="1" t="s">
        <v>507</v>
      </c>
      <c r="C153" s="1" t="s">
        <v>482</v>
      </c>
      <c r="D153" s="1" t="s">
        <v>487</v>
      </c>
      <c r="E153" s="1" t="s">
        <v>78</v>
      </c>
      <c r="F153" s="1" t="s">
        <v>43</v>
      </c>
      <c r="G153" s="1" t="s">
        <v>20</v>
      </c>
      <c r="H153" s="2" t="str">
        <f>HYPERLINK("https://documenten.awisoftware.nl/UIV definities/0100.xlsx","#0100")</f>
        <v>#0100</v>
      </c>
      <c r="I153" s="1" t="s">
        <v>21</v>
      </c>
      <c r="J153" s="1" t="s">
        <v>60</v>
      </c>
      <c r="K153" s="1" t="s">
        <v>22</v>
      </c>
      <c r="L153" s="1" t="s">
        <v>508</v>
      </c>
      <c r="M153" s="1" t="s">
        <v>50</v>
      </c>
      <c r="N153" s="1" t="s">
        <v>21</v>
      </c>
    </row>
    <row r="154">
      <c r="A154" s="1" t="s">
        <v>509</v>
      </c>
      <c r="B154" s="1" t="s">
        <v>510</v>
      </c>
      <c r="C154" s="1" t="s">
        <v>482</v>
      </c>
      <c r="D154" s="1" t="s">
        <v>487</v>
      </c>
      <c r="E154" s="1" t="s">
        <v>81</v>
      </c>
      <c r="F154" s="1" t="s">
        <v>43</v>
      </c>
      <c r="G154" s="1" t="s">
        <v>20</v>
      </c>
      <c r="H154" s="2" t="str">
        <f>HYPERLINK("https://documenten.awisoftware.nl/UIV definities/0097.xlsx","#0097")</f>
        <v>#0097</v>
      </c>
      <c r="I154" s="1" t="s">
        <v>21</v>
      </c>
      <c r="J154" s="2" t="str">
        <f>HYPERLINK("https://verzekeringskaarten.nl/averoachmea/Avero-Doorlopende-Reisverzekering","Doorlopende reisverzekering")</f>
        <v>Doorlopende reisverzekering</v>
      </c>
      <c r="K154" s="1" t="s">
        <v>22</v>
      </c>
      <c r="L154" s="1" t="s">
        <v>511</v>
      </c>
      <c r="M154" s="1" t="s">
        <v>90</v>
      </c>
      <c r="N154" s="1" t="s">
        <v>21</v>
      </c>
    </row>
    <row r="155">
      <c r="A155" s="1" t="s">
        <v>512</v>
      </c>
      <c r="B155" s="1" t="s">
        <v>513</v>
      </c>
      <c r="C155" s="1" t="s">
        <v>482</v>
      </c>
      <c r="D155" s="1" t="s">
        <v>487</v>
      </c>
      <c r="E155" s="1" t="s">
        <v>81</v>
      </c>
      <c r="F155" s="1" t="s">
        <v>43</v>
      </c>
      <c r="G155" s="1" t="s">
        <v>28</v>
      </c>
      <c r="H155" s="2" t="str">
        <f>HYPERLINK("https://documenten.awisoftware.nl/UIV definities/0218.xlsx","#0218")</f>
        <v>#0218</v>
      </c>
      <c r="I155" s="1" t="s">
        <v>21</v>
      </c>
      <c r="J155" s="1" t="s">
        <v>60</v>
      </c>
      <c r="K155" s="1" t="s">
        <v>22</v>
      </c>
      <c r="L155" s="1" t="s">
        <v>514</v>
      </c>
      <c r="M155" s="1" t="s">
        <v>289</v>
      </c>
      <c r="N155" s="1" t="s">
        <v>21</v>
      </c>
    </row>
    <row r="156">
      <c r="A156" s="1" t="s">
        <v>515</v>
      </c>
      <c r="B156" s="1" t="s">
        <v>516</v>
      </c>
      <c r="C156" s="1" t="s">
        <v>482</v>
      </c>
      <c r="D156" s="1" t="s">
        <v>487</v>
      </c>
      <c r="E156" s="1" t="s">
        <v>231</v>
      </c>
      <c r="F156" s="1" t="s">
        <v>43</v>
      </c>
      <c r="G156" s="1" t="s">
        <v>34</v>
      </c>
      <c r="H156" s="2" t="str">
        <f>HYPERLINK("https://documenten.awisoftware.nl/UIV definities/0464.xlsx","#0464")</f>
        <v>#0464</v>
      </c>
      <c r="I156" s="1" t="s">
        <v>21</v>
      </c>
      <c r="J156" s="2" t="str">
        <f>HYPERLINK("https://verzekeringskaarten.nl/anker/doorlopende-reisverzekering-2022","Doorlopende reisverzekering")</f>
        <v>Doorlopende reisverzekering</v>
      </c>
      <c r="K156" s="1" t="s">
        <v>22</v>
      </c>
      <c r="L156" s="1" t="s">
        <v>232</v>
      </c>
      <c r="M156" s="1" t="s">
        <v>152</v>
      </c>
      <c r="N156" s="1" t="s">
        <v>21</v>
      </c>
    </row>
    <row r="157">
      <c r="A157" s="1" t="s">
        <v>56</v>
      </c>
      <c r="B157" s="1" t="s">
        <v>517</v>
      </c>
      <c r="C157" s="1" t="s">
        <v>482</v>
      </c>
      <c r="D157" s="1" t="s">
        <v>487</v>
      </c>
      <c r="E157" s="1" t="s">
        <v>92</v>
      </c>
      <c r="F157" s="1" t="s">
        <v>43</v>
      </c>
      <c r="G157" s="1" t="s">
        <v>59</v>
      </c>
      <c r="H157" s="2" t="str">
        <f>HYPERLINK("https://documenten.awisoftware.nl/UIV definities/.xlsx","")</f>
      </c>
      <c r="I157" s="1" t="s">
        <v>21</v>
      </c>
      <c r="J157" s="2" t="str">
        <f>HYPERLINK("https://verzekeringskaarten.nl/public_cards/unigarant/doorlopendereisverzekering.html","Doorlopende reisverzekering")</f>
        <v>Doorlopende reisverzekering</v>
      </c>
      <c r="K157" s="1" t="s">
        <v>22</v>
      </c>
      <c r="L157" s="1" t="s">
        <v>518</v>
      </c>
      <c r="M157" s="1" t="s">
        <v>62</v>
      </c>
      <c r="N157" s="1" t="s">
        <v>21</v>
      </c>
    </row>
    <row r="158">
      <c r="A158" s="1" t="s">
        <v>519</v>
      </c>
      <c r="B158" s="1" t="s">
        <v>520</v>
      </c>
      <c r="C158" s="1" t="s">
        <v>482</v>
      </c>
      <c r="D158" s="1" t="s">
        <v>487</v>
      </c>
      <c r="E158" s="1" t="s">
        <v>92</v>
      </c>
      <c r="F158" s="1" t="s">
        <v>43</v>
      </c>
      <c r="G158" s="1" t="s">
        <v>34</v>
      </c>
      <c r="H158" s="2" t="str">
        <f>HYPERLINK("https://documenten.awisoftware.nl/UIV definities/0309.xlsx","#0309")</f>
        <v>#0309</v>
      </c>
      <c r="I158" s="1" t="s">
        <v>21</v>
      </c>
      <c r="J158" s="1" t="s">
        <v>21</v>
      </c>
      <c r="K158" s="1" t="s">
        <v>96</v>
      </c>
      <c r="L158" s="1" t="s">
        <v>21</v>
      </c>
      <c r="M158" s="1" t="s">
        <v>97</v>
      </c>
      <c r="N158" s="1" t="s">
        <v>21</v>
      </c>
    </row>
    <row r="159">
      <c r="A159" s="1" t="s">
        <v>521</v>
      </c>
      <c r="B159" s="1" t="s">
        <v>522</v>
      </c>
      <c r="C159" s="1" t="s">
        <v>482</v>
      </c>
      <c r="D159" s="1" t="s">
        <v>523</v>
      </c>
      <c r="E159" s="1" t="s">
        <v>427</v>
      </c>
      <c r="F159" s="1" t="s">
        <v>43</v>
      </c>
      <c r="G159" s="1" t="s">
        <v>59</v>
      </c>
      <c r="H159" s="2" t="str">
        <f>HYPERLINK("https://documenten.awisoftware.nl/UIV definities/.xlsx","")</f>
      </c>
      <c r="I159" s="1" t="s">
        <v>21</v>
      </c>
      <c r="J159" s="2" t="str">
        <f>HYPERLINK("https://verzekeringskaarten.nl/allianz-assistance/Kortlopende-Reisverzekering","Kortlopende reisverzekering")</f>
        <v>Kortlopende reisverzekering</v>
      </c>
      <c r="K159" s="1" t="s">
        <v>22</v>
      </c>
      <c r="L159" s="1" t="s">
        <v>524</v>
      </c>
      <c r="M159" s="1" t="s">
        <v>167</v>
      </c>
      <c r="N159" s="1" t="s">
        <v>21</v>
      </c>
    </row>
    <row r="160">
      <c r="A160" s="1" t="s">
        <v>525</v>
      </c>
      <c r="B160" s="1" t="s">
        <v>526</v>
      </c>
      <c r="C160" s="1" t="s">
        <v>482</v>
      </c>
      <c r="D160" s="1" t="s">
        <v>523</v>
      </c>
      <c r="E160" s="1" t="s">
        <v>231</v>
      </c>
      <c r="F160" s="1" t="s">
        <v>43</v>
      </c>
      <c r="G160" s="1" t="s">
        <v>34</v>
      </c>
      <c r="H160" s="2" t="str">
        <f>HYPERLINK("https://documenten.awisoftware.nl/UIV definities/0537.xlsx","#0537")</f>
        <v>#0537</v>
      </c>
      <c r="I160" s="1" t="s">
        <v>21</v>
      </c>
      <c r="J160" s="2" t="str">
        <f>HYPERLINK("https://verzekeringskaarten.nl/anker/kortlopende-reisverzekering-2023","Kortlopendereisverzekeing")</f>
        <v>Kortlopendereisverzekeing</v>
      </c>
      <c r="K160" s="1" t="s">
        <v>22</v>
      </c>
      <c r="L160" s="1" t="s">
        <v>232</v>
      </c>
      <c r="M160" s="1" t="s">
        <v>24</v>
      </c>
      <c r="N160" s="1" t="s">
        <v>21</v>
      </c>
    </row>
    <row r="161">
      <c r="A161" s="1" t="s">
        <v>527</v>
      </c>
      <c r="B161" s="1" t="s">
        <v>528</v>
      </c>
      <c r="C161" s="1" t="s">
        <v>482</v>
      </c>
      <c r="D161" s="1" t="s">
        <v>529</v>
      </c>
      <c r="E161" s="1" t="s">
        <v>18</v>
      </c>
      <c r="F161" s="1" t="s">
        <v>19</v>
      </c>
      <c r="G161" s="1" t="s">
        <v>20</v>
      </c>
      <c r="H161" s="2" t="str">
        <f>HYPERLINK("https://documenten.awisoftware.nl/UIV definities/.xlsx","")</f>
      </c>
      <c r="I161" s="1" t="s">
        <v>21</v>
      </c>
      <c r="J161" s="2" t="str">
        <f>HYPERLINK("https://verzekeringskaarten.nl/aig/zakelijke-reisverzekering","Zakelijke reisverzekering")</f>
        <v>Zakelijke reisverzekering</v>
      </c>
      <c r="K161" s="1" t="s">
        <v>22</v>
      </c>
      <c r="L161" s="1" t="s">
        <v>530</v>
      </c>
      <c r="M161" s="1" t="s">
        <v>24</v>
      </c>
      <c r="N161" s="1" t="s">
        <v>21</v>
      </c>
    </row>
    <row r="162">
      <c r="A162" s="1" t="s">
        <v>531</v>
      </c>
      <c r="B162" s="1" t="s">
        <v>532</v>
      </c>
      <c r="C162" s="1" t="s">
        <v>482</v>
      </c>
      <c r="D162" s="1" t="s">
        <v>529</v>
      </c>
      <c r="E162" s="1" t="s">
        <v>427</v>
      </c>
      <c r="F162" s="1" t="s">
        <v>19</v>
      </c>
      <c r="G162" s="1" t="s">
        <v>20</v>
      </c>
      <c r="H162" s="2" t="str">
        <f>HYPERLINK("https://documenten.awisoftware.nl/UIV definities/0340.xlsx","#0340")</f>
        <v>#0340</v>
      </c>
      <c r="I162" s="1" t="s">
        <v>21</v>
      </c>
      <c r="J162" s="1" t="s">
        <v>21</v>
      </c>
      <c r="K162" s="1" t="s">
        <v>22</v>
      </c>
      <c r="L162" s="1" t="s">
        <v>533</v>
      </c>
      <c r="M162" s="1" t="s">
        <v>45</v>
      </c>
      <c r="N162" s="1" t="s">
        <v>21</v>
      </c>
    </row>
    <row r="163">
      <c r="A163" s="1" t="s">
        <v>534</v>
      </c>
      <c r="B163" s="1" t="s">
        <v>535</v>
      </c>
      <c r="C163" s="1" t="s">
        <v>536</v>
      </c>
      <c r="D163" s="1" t="s">
        <v>537</v>
      </c>
      <c r="E163" s="1" t="s">
        <v>42</v>
      </c>
      <c r="F163" s="1" t="s">
        <v>19</v>
      </c>
      <c r="G163" s="1" t="s">
        <v>34</v>
      </c>
      <c r="H163" s="2" t="str">
        <f>HYPERLINK("https://documenten.awisoftware.nl/UIV definities/0613.xlsx","#0613")</f>
        <v>#0613</v>
      </c>
      <c r="I163" s="1" t="s">
        <v>21</v>
      </c>
      <c r="J163" s="2" t="str">
        <f>HYPERLINK("https://verzekeringskaarten.nl/zevenwouden/bedrijfsschadeverzekering-bds-2024","Bedrijfsschade")</f>
        <v>Bedrijfsschade</v>
      </c>
      <c r="K163" s="1" t="s">
        <v>96</v>
      </c>
      <c r="L163" s="1" t="s">
        <v>21</v>
      </c>
      <c r="M163" s="1" t="s">
        <v>50</v>
      </c>
      <c r="N163" s="1" t="s">
        <v>21</v>
      </c>
    </row>
    <row r="164">
      <c r="A164" s="1" t="s">
        <v>538</v>
      </c>
      <c r="B164" s="1" t="s">
        <v>539</v>
      </c>
      <c r="C164" s="1" t="s">
        <v>536</v>
      </c>
      <c r="D164" s="1" t="s">
        <v>537</v>
      </c>
      <c r="E164" s="1" t="s">
        <v>53</v>
      </c>
      <c r="F164" s="1" t="s">
        <v>19</v>
      </c>
      <c r="G164" s="1" t="s">
        <v>20</v>
      </c>
      <c r="H164" s="2" t="str">
        <f>HYPERLINK("https://documenten.awisoftware.nl/UIV definities/0403.xlsx","#0403")</f>
        <v>#0403</v>
      </c>
      <c r="I164" s="1" t="s">
        <v>21</v>
      </c>
      <c r="J164" s="2" t="str">
        <f>HYPERLINK("https://verzekeringskaarten.nl/asr/bedrijfsschadeverzekering","Bedrijfsschadeverzekering")</f>
        <v>Bedrijfsschadeverzekering</v>
      </c>
      <c r="K164" s="1" t="s">
        <v>22</v>
      </c>
      <c r="L164" s="1" t="s">
        <v>540</v>
      </c>
      <c r="M164" s="1" t="s">
        <v>289</v>
      </c>
      <c r="N164" s="1" t="s">
        <v>21</v>
      </c>
    </row>
    <row r="165">
      <c r="A165" s="1" t="s">
        <v>541</v>
      </c>
      <c r="B165" s="1" t="s">
        <v>542</v>
      </c>
      <c r="C165" s="1" t="s">
        <v>536</v>
      </c>
      <c r="D165" s="1" t="s">
        <v>537</v>
      </c>
      <c r="E165" s="1" t="s">
        <v>53</v>
      </c>
      <c r="F165" s="1" t="s">
        <v>19</v>
      </c>
      <c r="G165" s="1" t="s">
        <v>28</v>
      </c>
      <c r="H165" s="2" t="str">
        <f>HYPERLINK("https://documenten.awisoftware.nl/UIV definities/0540.xlsx","#0540")</f>
        <v>#0540</v>
      </c>
      <c r="I165" s="1" t="s">
        <v>21</v>
      </c>
      <c r="J165" s="2" t="str">
        <f>HYPERLINK("https://verzekeringskaarten.nl/asr/bedrijfsschadeverzekering-volmacht","Bedrijfsschadeverzekering")</f>
        <v>Bedrijfsschadeverzekering</v>
      </c>
      <c r="K165" s="1" t="s">
        <v>22</v>
      </c>
      <c r="L165" s="1" t="s">
        <v>543</v>
      </c>
      <c r="M165" s="1" t="s">
        <v>86</v>
      </c>
      <c r="N165" s="1" t="s">
        <v>21</v>
      </c>
    </row>
    <row r="166">
      <c r="A166" s="1" t="s">
        <v>544</v>
      </c>
      <c r="B166" s="1" t="s">
        <v>545</v>
      </c>
      <c r="C166" s="1" t="s">
        <v>536</v>
      </c>
      <c r="D166" s="1" t="s">
        <v>537</v>
      </c>
      <c r="E166" s="1" t="s">
        <v>27</v>
      </c>
      <c r="F166" s="1" t="s">
        <v>19</v>
      </c>
      <c r="G166" s="1" t="s">
        <v>28</v>
      </c>
      <c r="H166" s="2" t="str">
        <f>HYPERLINK("https://documenten.awisoftware.nl/UIV definities/0503.xlsx","#0503")</f>
        <v>#0503</v>
      </c>
      <c r="I166" s="1" t="s">
        <v>21</v>
      </c>
      <c r="J166" s="2" t="str">
        <f>HYPERLINK("https://verzekeringskaarten.nl/amlin/zaak-en-bedrijfsschadeverzekering-zbv-extra-kosten-bedrijfschade","Bedrijfsschadeverzekering")</f>
        <v>Bedrijfsschadeverzekering</v>
      </c>
      <c r="K166" s="1" t="s">
        <v>96</v>
      </c>
      <c r="L166" s="1" t="s">
        <v>21</v>
      </c>
      <c r="M166" s="1" t="s">
        <v>50</v>
      </c>
      <c r="N166" s="1" t="s">
        <v>21</v>
      </c>
    </row>
    <row r="167">
      <c r="A167" s="1" t="s">
        <v>546</v>
      </c>
      <c r="B167" s="1" t="s">
        <v>547</v>
      </c>
      <c r="C167" s="1" t="s">
        <v>536</v>
      </c>
      <c r="D167" s="1" t="s">
        <v>537</v>
      </c>
      <c r="E167" s="1" t="s">
        <v>104</v>
      </c>
      <c r="F167" s="1" t="s">
        <v>19</v>
      </c>
      <c r="G167" s="1" t="s">
        <v>34</v>
      </c>
      <c r="H167" s="2" t="str">
        <f>HYPERLINK("https://documenten.awisoftware.nl/UIV definities/0549.xlsx","#0549")</f>
        <v>#0549</v>
      </c>
      <c r="I167" s="1" t="s">
        <v>21</v>
      </c>
      <c r="J167" s="2" t="str">
        <f>HYPERLINK("https://verzekeringskaarten.nl/hdi-global-specialty-se/bedrijfsschadeverzekering","Bedrijfsschadeverzekering")</f>
        <v>Bedrijfsschadeverzekering</v>
      </c>
      <c r="K167" s="1" t="s">
        <v>22</v>
      </c>
      <c r="L167" s="1" t="s">
        <v>548</v>
      </c>
      <c r="M167" s="1" t="s">
        <v>167</v>
      </c>
      <c r="N167" s="1" t="s">
        <v>21</v>
      </c>
    </row>
    <row r="168">
      <c r="A168" s="1" t="s">
        <v>549</v>
      </c>
      <c r="B168" s="1" t="s">
        <v>550</v>
      </c>
      <c r="C168" s="1" t="s">
        <v>536</v>
      </c>
      <c r="D168" s="1" t="s">
        <v>537</v>
      </c>
      <c r="E168" s="1" t="s">
        <v>69</v>
      </c>
      <c r="F168" s="1" t="s">
        <v>19</v>
      </c>
      <c r="G168" s="1" t="s">
        <v>28</v>
      </c>
      <c r="H168" s="1" t="s">
        <v>413</v>
      </c>
      <c r="I168" s="1" t="s">
        <v>21</v>
      </c>
      <c r="J168" s="1" t="s">
        <v>60</v>
      </c>
      <c r="K168" s="1" t="s">
        <v>22</v>
      </c>
      <c r="L168" s="1" t="s">
        <v>551</v>
      </c>
      <c r="M168" s="1" t="s">
        <v>124</v>
      </c>
      <c r="N168" s="1" t="s">
        <v>21</v>
      </c>
    </row>
    <row r="169">
      <c r="A169" s="1" t="s">
        <v>552</v>
      </c>
      <c r="B169" s="1" t="s">
        <v>553</v>
      </c>
      <c r="C169" s="1" t="s">
        <v>536</v>
      </c>
      <c r="D169" s="1" t="s">
        <v>537</v>
      </c>
      <c r="E169" s="1" t="s">
        <v>81</v>
      </c>
      <c r="F169" s="1" t="s">
        <v>19</v>
      </c>
      <c r="G169" s="1" t="s">
        <v>28</v>
      </c>
      <c r="H169" s="2" t="str">
        <f>HYPERLINK("https://documenten.awisoftware.nl/UIV definities/0365.xlsx","#0365")</f>
        <v>#0365</v>
      </c>
      <c r="I169" s="1" t="s">
        <v>21</v>
      </c>
      <c r="J169" s="2" t="str">
        <f>HYPERLINK("https://verzekeringskaarten.nl/averoachmea/bedrijfsschadeverzekering-avero-bedrijfactiefpolis","Bedrijfsschadeverzekering")</f>
        <v>Bedrijfsschadeverzekering</v>
      </c>
      <c r="K169" s="1" t="s">
        <v>96</v>
      </c>
      <c r="L169" s="1" t="s">
        <v>21</v>
      </c>
      <c r="M169" s="1" t="s">
        <v>50</v>
      </c>
      <c r="N169" s="1" t="s">
        <v>21</v>
      </c>
    </row>
    <row r="170">
      <c r="A170" s="1" t="s">
        <v>554</v>
      </c>
      <c r="B170" s="1" t="s">
        <v>555</v>
      </c>
      <c r="C170" s="1" t="s">
        <v>536</v>
      </c>
      <c r="D170" s="1" t="s">
        <v>537</v>
      </c>
      <c r="E170" s="1" t="s">
        <v>179</v>
      </c>
      <c r="F170" s="1" t="s">
        <v>19</v>
      </c>
      <c r="G170" s="1" t="s">
        <v>28</v>
      </c>
      <c r="H170" s="2" t="str">
        <f>HYPERLINK("https://documenten.awisoftware.nl/UIV definities/0547.xlsx","#0547")</f>
        <v>#0547</v>
      </c>
      <c r="I170" s="1" t="s">
        <v>21</v>
      </c>
      <c r="J170" s="2" t="str">
        <f>HYPERLINK("https://verzekeringskaarten.nl/allianz/bedrijfsschadeverzekering","Bedrijfsschadeverzekering")</f>
        <v>Bedrijfsschadeverzekering</v>
      </c>
      <c r="K170" s="1" t="s">
        <v>96</v>
      </c>
      <c r="L170" s="1" t="s">
        <v>21</v>
      </c>
      <c r="M170" s="1" t="s">
        <v>50</v>
      </c>
      <c r="N170" s="1" t="s">
        <v>21</v>
      </c>
    </row>
    <row r="171">
      <c r="A171" s="1" t="s">
        <v>556</v>
      </c>
      <c r="B171" s="1" t="s">
        <v>557</v>
      </c>
      <c r="C171" s="1" t="s">
        <v>536</v>
      </c>
      <c r="D171" s="1" t="s">
        <v>537</v>
      </c>
      <c r="E171" s="1" t="s">
        <v>364</v>
      </c>
      <c r="F171" s="1" t="s">
        <v>19</v>
      </c>
      <c r="G171" s="1" t="s">
        <v>34</v>
      </c>
      <c r="H171" s="2" t="str">
        <f>HYPERLINK("https://documenten.awisoftware.nl/UIV definities/0489.xlsx","#0489")</f>
        <v>#0489</v>
      </c>
      <c r="I171" s="1" t="s">
        <v>21</v>
      </c>
      <c r="J171" s="2" t="str">
        <f>HYPERLINK("https://verzekeringskaarten.nl/rhionversicherung/bedrijfsschadeverzekering","Bedrijfsschadeverzekering")</f>
        <v>Bedrijfsschadeverzekering</v>
      </c>
      <c r="K171" s="1" t="s">
        <v>22</v>
      </c>
      <c r="L171" s="1" t="s">
        <v>558</v>
      </c>
      <c r="M171" s="1" t="s">
        <v>272</v>
      </c>
      <c r="N171" s="1" t="s">
        <v>21</v>
      </c>
    </row>
    <row r="172">
      <c r="A172" s="1" t="s">
        <v>559</v>
      </c>
      <c r="B172" s="1" t="s">
        <v>560</v>
      </c>
      <c r="C172" s="1" t="s">
        <v>536</v>
      </c>
      <c r="D172" s="1" t="s">
        <v>561</v>
      </c>
      <c r="E172" s="1" t="s">
        <v>42</v>
      </c>
      <c r="F172" s="1" t="s">
        <v>43</v>
      </c>
      <c r="G172" s="1" t="s">
        <v>34</v>
      </c>
      <c r="H172" s="2" t="str">
        <f>HYPERLINK("https://documenten.awisoftware.nl/UIV definities/0467.xlsx","#0467")</f>
        <v>#0467</v>
      </c>
      <c r="I172" s="1" t="s">
        <v>21</v>
      </c>
      <c r="J172" s="1" t="s">
        <v>60</v>
      </c>
      <c r="K172" s="1" t="s">
        <v>22</v>
      </c>
      <c r="L172" s="1" t="s">
        <v>562</v>
      </c>
      <c r="M172" s="1" t="s">
        <v>167</v>
      </c>
      <c r="N172" s="1" t="s">
        <v>21</v>
      </c>
    </row>
    <row r="173">
      <c r="A173" s="1" t="s">
        <v>563</v>
      </c>
      <c r="B173" s="1" t="s">
        <v>564</v>
      </c>
      <c r="C173" s="1" t="s">
        <v>536</v>
      </c>
      <c r="D173" s="1" t="s">
        <v>565</v>
      </c>
      <c r="E173" s="1" t="s">
        <v>81</v>
      </c>
      <c r="F173" s="1" t="s">
        <v>43</v>
      </c>
      <c r="G173" s="1" t="s">
        <v>20</v>
      </c>
      <c r="H173" s="2" t="str">
        <f>HYPERLINK("https://documenten.awisoftware.nl/UIV definities/0071.xlsx","#0071")</f>
        <v>#0071</v>
      </c>
      <c r="I173" s="1" t="s">
        <v>21</v>
      </c>
      <c r="J173" s="1" t="s">
        <v>21</v>
      </c>
      <c r="K173" s="1" t="s">
        <v>22</v>
      </c>
      <c r="L173" s="1" t="s">
        <v>566</v>
      </c>
      <c r="M173" s="1" t="s">
        <v>24</v>
      </c>
      <c r="N173" s="1" t="s">
        <v>21</v>
      </c>
    </row>
    <row r="174">
      <c r="A174" s="1" t="s">
        <v>567</v>
      </c>
      <c r="B174" s="1" t="s">
        <v>568</v>
      </c>
      <c r="C174" s="1" t="s">
        <v>536</v>
      </c>
      <c r="D174" s="1" t="s">
        <v>569</v>
      </c>
      <c r="E174" s="1" t="s">
        <v>53</v>
      </c>
      <c r="F174" s="1" t="s">
        <v>19</v>
      </c>
      <c r="G174" s="1" t="s">
        <v>20</v>
      </c>
      <c r="H174" s="2" t="str">
        <f>HYPERLINK("https://documenten.awisoftware.nl/UIV definities/0401.xlsx","#0401")</f>
        <v>#0401</v>
      </c>
      <c r="I174" s="1" t="s">
        <v>21</v>
      </c>
      <c r="J174" s="1" t="s">
        <v>21</v>
      </c>
      <c r="K174" s="1" t="s">
        <v>22</v>
      </c>
      <c r="L174" s="1" t="s">
        <v>418</v>
      </c>
      <c r="M174" s="1" t="s">
        <v>86</v>
      </c>
      <c r="N174" s="1" t="s">
        <v>21</v>
      </c>
    </row>
    <row r="175">
      <c r="A175" s="1" t="s">
        <v>570</v>
      </c>
      <c r="B175" s="1" t="s">
        <v>571</v>
      </c>
      <c r="C175" s="1" t="s">
        <v>536</v>
      </c>
      <c r="D175" s="1" t="s">
        <v>569</v>
      </c>
      <c r="E175" s="1" t="s">
        <v>27</v>
      </c>
      <c r="F175" s="1" t="s">
        <v>19</v>
      </c>
      <c r="G175" s="1" t="s">
        <v>28</v>
      </c>
      <c r="H175" s="2" t="str">
        <f>HYPERLINK("https://documenten.awisoftware.nl/UIV definities/0504.xlsx","#0504")</f>
        <v>#0504</v>
      </c>
      <c r="I175" s="1" t="s">
        <v>21</v>
      </c>
      <c r="J175" s="2" t="str">
        <f>HYPERLINK("https://verzekeringskaarten.nl/amlin/zaak-en-bedrijfsschadeverzekering-zbv-extra-kosten-bedrijfschade","Bedrijfsschadeverzekering")</f>
        <v>Bedrijfsschadeverzekering</v>
      </c>
      <c r="K175" s="1" t="s">
        <v>96</v>
      </c>
      <c r="L175" s="1" t="s">
        <v>21</v>
      </c>
      <c r="M175" s="1" t="s">
        <v>50</v>
      </c>
      <c r="N175" s="1" t="s">
        <v>21</v>
      </c>
    </row>
    <row r="176">
      <c r="A176" s="1" t="s">
        <v>572</v>
      </c>
      <c r="B176" s="1" t="s">
        <v>573</v>
      </c>
      <c r="C176" s="1" t="s">
        <v>536</v>
      </c>
      <c r="D176" s="1" t="s">
        <v>574</v>
      </c>
      <c r="E176" s="1" t="s">
        <v>42</v>
      </c>
      <c r="F176" s="1" t="s">
        <v>19</v>
      </c>
      <c r="G176" s="1" t="s">
        <v>34</v>
      </c>
      <c r="H176" s="2" t="str">
        <f>HYPERLINK("https://documenten.awisoftware.nl/UIV definities/0612.xlsx","#0612")</f>
        <v>#0612</v>
      </c>
      <c r="I176" s="1" t="s">
        <v>21</v>
      </c>
      <c r="J176" s="2" t="str">
        <f>HYPERLINK("https://verzekeringskaarten.nl/zevenwouden/bedrijfsgebouwenverzekering-bgz-2024","Gebouwen")</f>
        <v>Gebouwen</v>
      </c>
      <c r="K176" s="1" t="s">
        <v>96</v>
      </c>
      <c r="L176" s="1" t="s">
        <v>21</v>
      </c>
      <c r="M176" s="1" t="s">
        <v>50</v>
      </c>
      <c r="N176" s="1" t="s">
        <v>21</v>
      </c>
    </row>
    <row r="177">
      <c r="A177" s="1" t="s">
        <v>575</v>
      </c>
      <c r="B177" s="1" t="s">
        <v>576</v>
      </c>
      <c r="C177" s="1" t="s">
        <v>536</v>
      </c>
      <c r="D177" s="1" t="s">
        <v>574</v>
      </c>
      <c r="E177" s="1" t="s">
        <v>53</v>
      </c>
      <c r="F177" s="1" t="s">
        <v>19</v>
      </c>
      <c r="G177" s="1" t="s">
        <v>20</v>
      </c>
      <c r="H177" s="2" t="str">
        <f>HYPERLINK("https://documenten.awisoftware.nl/UIV definities/0404.xlsx","#0404")</f>
        <v>#0404</v>
      </c>
      <c r="I177" s="1" t="s">
        <v>21</v>
      </c>
      <c r="J177" s="2" t="str">
        <f>HYPERLINK("https://verzekeringskaarten.nl/asr/gebouwenverzekering","Gebouwverzekering zakelijk")</f>
        <v>Gebouwverzekering zakelijk</v>
      </c>
      <c r="K177" s="1" t="s">
        <v>22</v>
      </c>
      <c r="L177" s="1" t="s">
        <v>577</v>
      </c>
      <c r="M177" s="1" t="s">
        <v>86</v>
      </c>
      <c r="N177" s="1" t="s">
        <v>21</v>
      </c>
    </row>
    <row r="178">
      <c r="A178" s="1" t="s">
        <v>578</v>
      </c>
      <c r="B178" s="1" t="s">
        <v>579</v>
      </c>
      <c r="C178" s="1" t="s">
        <v>536</v>
      </c>
      <c r="D178" s="1" t="s">
        <v>574</v>
      </c>
      <c r="E178" s="1" t="s">
        <v>53</v>
      </c>
      <c r="F178" s="1" t="s">
        <v>19</v>
      </c>
      <c r="G178" s="1" t="s">
        <v>28</v>
      </c>
      <c r="H178" s="2" t="str">
        <f>HYPERLINK("https://documenten.awisoftware.nl/UIV definities/0541.xlsx","#0541")</f>
        <v>#0541</v>
      </c>
      <c r="I178" s="1" t="s">
        <v>21</v>
      </c>
      <c r="J178" s="2" t="str">
        <f>HYPERLINK("https://verzekeringskaarten.nl/asr/gebouwenverzekering","Gebouwverzekering zakelijk")</f>
        <v>Gebouwverzekering zakelijk</v>
      </c>
      <c r="K178" s="1" t="s">
        <v>22</v>
      </c>
      <c r="L178" s="1" t="s">
        <v>543</v>
      </c>
      <c r="M178" s="1" t="s">
        <v>86</v>
      </c>
      <c r="N178" s="1" t="s">
        <v>21</v>
      </c>
    </row>
    <row r="179">
      <c r="A179" s="1" t="s">
        <v>580</v>
      </c>
      <c r="B179" s="1" t="s">
        <v>581</v>
      </c>
      <c r="C179" s="1" t="s">
        <v>536</v>
      </c>
      <c r="D179" s="1" t="s">
        <v>574</v>
      </c>
      <c r="E179" s="1" t="s">
        <v>27</v>
      </c>
      <c r="F179" s="1" t="s">
        <v>19</v>
      </c>
      <c r="G179" s="1" t="s">
        <v>28</v>
      </c>
      <c r="H179" s="2" t="str">
        <f>HYPERLINK("https://documenten.awisoftware.nl/UIV definities/0505.xlsx","#0505")</f>
        <v>#0505</v>
      </c>
      <c r="I179" s="1" t="s">
        <v>21</v>
      </c>
      <c r="J179" s="2" t="str">
        <f>HYPERLINK("https://verzekeringskaarten.nl/amlin/zaak-en-bedrijfsschadeverzekering-zbv-gebouwen","Gebouwverzekering zakelijk")</f>
        <v>Gebouwverzekering zakelijk</v>
      </c>
      <c r="K179" s="1" t="s">
        <v>96</v>
      </c>
      <c r="L179" s="1" t="s">
        <v>21</v>
      </c>
      <c r="M179" s="1" t="s">
        <v>90</v>
      </c>
      <c r="N179" s="1" t="s">
        <v>21</v>
      </c>
    </row>
    <row r="180">
      <c r="A180" s="1" t="s">
        <v>582</v>
      </c>
      <c r="B180" s="1" t="s">
        <v>583</v>
      </c>
      <c r="C180" s="1" t="s">
        <v>536</v>
      </c>
      <c r="D180" s="1" t="s">
        <v>574</v>
      </c>
      <c r="E180" s="1" t="s">
        <v>104</v>
      </c>
      <c r="F180" s="1" t="s">
        <v>19</v>
      </c>
      <c r="G180" s="1" t="s">
        <v>34</v>
      </c>
      <c r="H180" s="2" t="str">
        <f>HYPERLINK("https://documenten.awisoftware.nl/UIV definities/0536.xlsx","#0536")</f>
        <v>#0536</v>
      </c>
      <c r="I180" s="1" t="s">
        <v>21</v>
      </c>
      <c r="J180" s="2" t="str">
        <f>HYPERLINK("https://verzekeringskaarten.nl/hdi-global-specialty-se/gebouwenverzekering","Gebouwenverzekering")</f>
        <v>Gebouwenverzekering</v>
      </c>
      <c r="K180" s="1" t="s">
        <v>22</v>
      </c>
      <c r="L180" s="1" t="s">
        <v>548</v>
      </c>
      <c r="M180" s="1" t="s">
        <v>167</v>
      </c>
      <c r="N180" s="1" t="s">
        <v>21</v>
      </c>
    </row>
    <row r="181">
      <c r="A181" s="1" t="s">
        <v>584</v>
      </c>
      <c r="B181" s="1" t="s">
        <v>585</v>
      </c>
      <c r="C181" s="1" t="s">
        <v>536</v>
      </c>
      <c r="D181" s="1" t="s">
        <v>574</v>
      </c>
      <c r="E181" s="1" t="s">
        <v>69</v>
      </c>
      <c r="F181" s="1" t="s">
        <v>19</v>
      </c>
      <c r="G181" s="1" t="s">
        <v>28</v>
      </c>
      <c r="H181" s="1" t="s">
        <v>413</v>
      </c>
      <c r="I181" s="1" t="s">
        <v>21</v>
      </c>
      <c r="J181" s="1" t="s">
        <v>60</v>
      </c>
      <c r="K181" s="1" t="s">
        <v>22</v>
      </c>
      <c r="L181" s="1" t="s">
        <v>577</v>
      </c>
      <c r="M181" s="1" t="s">
        <v>114</v>
      </c>
      <c r="N181" s="1" t="s">
        <v>21</v>
      </c>
    </row>
    <row r="182">
      <c r="A182" s="1" t="s">
        <v>586</v>
      </c>
      <c r="B182" s="1" t="s">
        <v>587</v>
      </c>
      <c r="C182" s="1" t="s">
        <v>536</v>
      </c>
      <c r="D182" s="1" t="s">
        <v>574</v>
      </c>
      <c r="E182" s="1" t="s">
        <v>81</v>
      </c>
      <c r="F182" s="1" t="s">
        <v>19</v>
      </c>
      <c r="G182" s="1" t="s">
        <v>28</v>
      </c>
      <c r="H182" s="2" t="str">
        <f>HYPERLINK("https://documenten.awisoftware.nl/UIV definities/0370.xlsx","#0370")</f>
        <v>#0370</v>
      </c>
      <c r="I182" s="1" t="s">
        <v>21</v>
      </c>
      <c r="J182" s="2" t="str">
        <f>HYPERLINK("https://verzekeringskaarten.nl/averoachmea/gebouwverzekering-avero-bedrijfactiefpolis","Gebouwverzekering zakelijk")</f>
        <v>Gebouwverzekering zakelijk</v>
      </c>
      <c r="K182" s="1" t="s">
        <v>96</v>
      </c>
      <c r="L182" s="1" t="s">
        <v>21</v>
      </c>
      <c r="M182" s="1" t="s">
        <v>50</v>
      </c>
      <c r="N182" s="1" t="s">
        <v>21</v>
      </c>
    </row>
    <row r="183">
      <c r="A183" s="1" t="s">
        <v>588</v>
      </c>
      <c r="B183" s="1" t="s">
        <v>589</v>
      </c>
      <c r="C183" s="1" t="s">
        <v>536</v>
      </c>
      <c r="D183" s="1" t="s">
        <v>574</v>
      </c>
      <c r="E183" s="1" t="s">
        <v>179</v>
      </c>
      <c r="F183" s="1" t="s">
        <v>19</v>
      </c>
      <c r="G183" s="1" t="s">
        <v>28</v>
      </c>
      <c r="H183" s="2" t="str">
        <f>HYPERLINK("https://documenten.awisoftware.nl/UIV definities/0544.xlsx","#0544")</f>
        <v>#0544</v>
      </c>
      <c r="I183" s="1" t="s">
        <v>21</v>
      </c>
      <c r="J183" s="2" t="str">
        <f>HYPERLINK("https://verzekeringskaarten.nl/allianz/gebouwenverzekering","Gebouwverzekering")</f>
        <v>Gebouwverzekering</v>
      </c>
      <c r="K183" s="1" t="s">
        <v>96</v>
      </c>
      <c r="L183" s="1" t="s">
        <v>21</v>
      </c>
      <c r="M183" s="1" t="s">
        <v>50</v>
      </c>
      <c r="N183" s="1" t="s">
        <v>21</v>
      </c>
    </row>
    <row r="184">
      <c r="A184" s="1" t="s">
        <v>590</v>
      </c>
      <c r="B184" s="1" t="s">
        <v>591</v>
      </c>
      <c r="C184" s="1" t="s">
        <v>536</v>
      </c>
      <c r="D184" s="1" t="s">
        <v>574</v>
      </c>
      <c r="E184" s="1" t="s">
        <v>364</v>
      </c>
      <c r="F184" s="1" t="s">
        <v>19</v>
      </c>
      <c r="G184" s="1" t="s">
        <v>34</v>
      </c>
      <c r="H184" s="2" t="str">
        <f>HYPERLINK("https://documenten.awisoftware.nl/UIV definities/0491.xlsx","#0491")</f>
        <v>#0491</v>
      </c>
      <c r="I184" s="1" t="s">
        <v>21</v>
      </c>
      <c r="J184" s="2" t="str">
        <f>HYPERLINK("https://verzekeringskaarten.nl/rhionversicherung/gebouwenverzekering","Gebouwverzekering zakelijk")</f>
        <v>Gebouwverzekering zakelijk</v>
      </c>
      <c r="K184" s="1" t="s">
        <v>22</v>
      </c>
      <c r="L184" s="1" t="s">
        <v>558</v>
      </c>
      <c r="M184" s="1" t="s">
        <v>272</v>
      </c>
      <c r="N184" s="1" t="s">
        <v>21</v>
      </c>
    </row>
    <row r="185">
      <c r="A185" s="1" t="s">
        <v>592</v>
      </c>
      <c r="B185" s="1" t="s">
        <v>593</v>
      </c>
      <c r="C185" s="1" t="s">
        <v>536</v>
      </c>
      <c r="D185" s="1" t="s">
        <v>594</v>
      </c>
      <c r="E185" s="1" t="s">
        <v>595</v>
      </c>
      <c r="F185" s="1" t="s">
        <v>43</v>
      </c>
      <c r="G185" s="1" t="s">
        <v>34</v>
      </c>
      <c r="H185" s="2" t="str">
        <f>HYPERLINK("https://documenten.awisoftware.nl/UIV definities/0206.xlsx","#0206")</f>
        <v>#0206</v>
      </c>
      <c r="I185" s="1" t="s">
        <v>21</v>
      </c>
      <c r="J185" s="1" t="s">
        <v>60</v>
      </c>
      <c r="K185" s="1" t="s">
        <v>22</v>
      </c>
      <c r="L185" s="1" t="s">
        <v>533</v>
      </c>
      <c r="M185" s="1" t="s">
        <v>45</v>
      </c>
      <c r="N185" s="1" t="s">
        <v>21</v>
      </c>
    </row>
    <row r="186">
      <c r="A186" s="1" t="s">
        <v>596</v>
      </c>
      <c r="B186" s="1" t="s">
        <v>593</v>
      </c>
      <c r="C186" s="1" t="s">
        <v>536</v>
      </c>
      <c r="D186" s="1" t="s">
        <v>594</v>
      </c>
      <c r="E186" s="1" t="s">
        <v>595</v>
      </c>
      <c r="F186" s="1" t="s">
        <v>19</v>
      </c>
      <c r="G186" s="1" t="s">
        <v>34</v>
      </c>
      <c r="H186" s="2" t="str">
        <f>HYPERLINK("https://documenten.awisoftware.nl/UIV definities/0304.xlsx","#0304")</f>
        <v>#0304</v>
      </c>
      <c r="I186" s="1" t="s">
        <v>21</v>
      </c>
      <c r="J186" s="1" t="s">
        <v>60</v>
      </c>
      <c r="K186" s="1" t="s">
        <v>22</v>
      </c>
      <c r="L186" s="1" t="s">
        <v>533</v>
      </c>
      <c r="M186" s="1" t="s">
        <v>207</v>
      </c>
      <c r="N186" s="1" t="s">
        <v>21</v>
      </c>
    </row>
    <row r="187">
      <c r="A187" s="1" t="s">
        <v>597</v>
      </c>
      <c r="B187" s="1" t="s">
        <v>598</v>
      </c>
      <c r="C187" s="1" t="s">
        <v>536</v>
      </c>
      <c r="D187" s="1" t="s">
        <v>594</v>
      </c>
      <c r="E187" s="1" t="s">
        <v>599</v>
      </c>
      <c r="F187" s="1" t="s">
        <v>19</v>
      </c>
      <c r="G187" s="1" t="s">
        <v>48</v>
      </c>
      <c r="H187" s="2" t="str">
        <f>HYPERLINK("https://documenten.awisoftware.nl/UIV definities/0302.xlsx","#0302")</f>
        <v>#0302</v>
      </c>
      <c r="I187" s="1" t="s">
        <v>21</v>
      </c>
      <c r="J187" s="2" t="str">
        <f>HYPERLINK("https://verzekeringskaarten.nl/samenwerkingglasverzekering/glasverzekering","Glasverzekering")</f>
        <v>Glasverzekering</v>
      </c>
      <c r="K187" s="1" t="s">
        <v>22</v>
      </c>
      <c r="L187" s="1" t="s">
        <v>600</v>
      </c>
      <c r="M187" s="1" t="s">
        <v>152</v>
      </c>
      <c r="N187" s="1" t="s">
        <v>21</v>
      </c>
    </row>
    <row r="188">
      <c r="A188" s="1" t="s">
        <v>601</v>
      </c>
      <c r="B188" s="1" t="s">
        <v>602</v>
      </c>
      <c r="C188" s="1" t="s">
        <v>536</v>
      </c>
      <c r="D188" s="1" t="s">
        <v>594</v>
      </c>
      <c r="E188" s="1" t="s">
        <v>599</v>
      </c>
      <c r="F188" s="1" t="s">
        <v>43</v>
      </c>
      <c r="G188" s="1" t="s">
        <v>48</v>
      </c>
      <c r="H188" s="2" t="str">
        <f>HYPERLINK("https://documenten.awisoftware.nl/UIV definities/0243.xlsx","#0243")</f>
        <v>#0243</v>
      </c>
      <c r="I188" s="1" t="s">
        <v>21</v>
      </c>
      <c r="J188" s="1" t="s">
        <v>21</v>
      </c>
      <c r="K188" s="1" t="s">
        <v>22</v>
      </c>
      <c r="L188" s="1" t="s">
        <v>600</v>
      </c>
      <c r="M188" s="1" t="s">
        <v>24</v>
      </c>
      <c r="N188" s="1" t="s">
        <v>21</v>
      </c>
    </row>
    <row r="189">
      <c r="A189" s="1" t="s">
        <v>603</v>
      </c>
      <c r="B189" s="1" t="s">
        <v>604</v>
      </c>
      <c r="C189" s="1" t="s">
        <v>536</v>
      </c>
      <c r="D189" s="1" t="s">
        <v>605</v>
      </c>
      <c r="E189" s="1" t="s">
        <v>42</v>
      </c>
      <c r="F189" s="1" t="s">
        <v>43</v>
      </c>
      <c r="G189" s="1" t="s">
        <v>48</v>
      </c>
      <c r="H189" s="2" t="str">
        <f>HYPERLINK("https://documenten.awisoftware.nl/UIV definities/0080.xlsx","#0080")</f>
        <v>#0080</v>
      </c>
      <c r="I189" s="1" t="s">
        <v>21</v>
      </c>
      <c r="J189" s="1" t="s">
        <v>60</v>
      </c>
      <c r="K189" s="1" t="s">
        <v>22</v>
      </c>
      <c r="L189" s="1" t="s">
        <v>606</v>
      </c>
      <c r="M189" s="1" t="s">
        <v>97</v>
      </c>
      <c r="N189" s="1" t="s">
        <v>21</v>
      </c>
    </row>
    <row r="190">
      <c r="A190" s="1" t="s">
        <v>607</v>
      </c>
      <c r="B190" s="1" t="s">
        <v>608</v>
      </c>
      <c r="C190" s="1" t="s">
        <v>536</v>
      </c>
      <c r="D190" s="1" t="s">
        <v>605</v>
      </c>
      <c r="E190" s="1" t="s">
        <v>42</v>
      </c>
      <c r="F190" s="1" t="s">
        <v>43</v>
      </c>
      <c r="G190" s="1" t="s">
        <v>34</v>
      </c>
      <c r="H190" s="2" t="str">
        <f>HYPERLINK("https://documenten.awisoftware.nl/UIV definities/0301.xlsx","#0301")</f>
        <v>#0301</v>
      </c>
      <c r="I190" s="1" t="s">
        <v>21</v>
      </c>
      <c r="J190" s="1" t="s">
        <v>60</v>
      </c>
      <c r="K190" s="1" t="s">
        <v>22</v>
      </c>
      <c r="L190" s="1" t="s">
        <v>609</v>
      </c>
      <c r="M190" s="1" t="s">
        <v>167</v>
      </c>
      <c r="N190" s="1" t="s">
        <v>21</v>
      </c>
    </row>
    <row r="191">
      <c r="A191" s="1" t="s">
        <v>610</v>
      </c>
      <c r="B191" s="1" t="s">
        <v>611</v>
      </c>
      <c r="C191" s="1" t="s">
        <v>536</v>
      </c>
      <c r="D191" s="1" t="s">
        <v>605</v>
      </c>
      <c r="E191" s="1" t="s">
        <v>53</v>
      </c>
      <c r="F191" s="1" t="s">
        <v>43</v>
      </c>
      <c r="G191" s="1" t="s">
        <v>28</v>
      </c>
      <c r="H191" s="2" t="str">
        <f>HYPERLINK("https://documenten.awisoftware.nl/UIV definities/0375.xlsx","#0375")</f>
        <v>#0375</v>
      </c>
      <c r="I191" s="1" t="s">
        <v>21</v>
      </c>
      <c r="J191" s="1" t="s">
        <v>60</v>
      </c>
      <c r="K191" s="1" t="s">
        <v>22</v>
      </c>
      <c r="L191" s="1" t="s">
        <v>612</v>
      </c>
      <c r="M191" s="1" t="s">
        <v>149</v>
      </c>
      <c r="N191" s="1" t="s">
        <v>21</v>
      </c>
    </row>
    <row r="192">
      <c r="A192" s="1" t="s">
        <v>56</v>
      </c>
      <c r="B192" s="1" t="s">
        <v>613</v>
      </c>
      <c r="C192" s="1" t="s">
        <v>536</v>
      </c>
      <c r="D192" s="1" t="s">
        <v>605</v>
      </c>
      <c r="E192" s="1" t="s">
        <v>58</v>
      </c>
      <c r="F192" s="1" t="s">
        <v>43</v>
      </c>
      <c r="G192" s="1" t="s">
        <v>59</v>
      </c>
      <c r="H192" s="2" t="str">
        <f>HYPERLINK("https://documenten.awisoftware.nl/UIV definities/.xlsx","")</f>
      </c>
      <c r="I192" s="1" t="s">
        <v>21</v>
      </c>
      <c r="J192" s="2" t="str">
        <f>HYPERLINK("https://verzekeringskaarten.nl/vrieling/inboedelverzekering","Inboedelverzekering")</f>
        <v>Inboedelverzekering</v>
      </c>
      <c r="K192" s="1" t="s">
        <v>22</v>
      </c>
      <c r="L192" s="1" t="s">
        <v>614</v>
      </c>
      <c r="M192" s="1" t="s">
        <v>62</v>
      </c>
      <c r="N192" s="1" t="s">
        <v>21</v>
      </c>
    </row>
    <row r="193">
      <c r="A193" s="1" t="s">
        <v>56</v>
      </c>
      <c r="B193" s="1" t="s">
        <v>615</v>
      </c>
      <c r="C193" s="1" t="s">
        <v>536</v>
      </c>
      <c r="D193" s="1" t="s">
        <v>605</v>
      </c>
      <c r="E193" s="1" t="s">
        <v>262</v>
      </c>
      <c r="F193" s="1" t="s">
        <v>43</v>
      </c>
      <c r="G193" s="1" t="s">
        <v>59</v>
      </c>
      <c r="H193" s="2" t="str">
        <f>HYPERLINK("https://documenten.awisoftware.nl/UIV definities/.xlsx","")</f>
      </c>
      <c r="I193" s="1" t="s">
        <v>616</v>
      </c>
      <c r="J193" s="2" t="str">
        <f>HYPERLINK("https://verzekeringskaarten.nl/bovemij/inboedel-white-label","Inboedelverzekering")</f>
        <v>Inboedelverzekering</v>
      </c>
      <c r="K193" s="1" t="s">
        <v>22</v>
      </c>
      <c r="L193" s="1" t="s">
        <v>617</v>
      </c>
      <c r="M193" s="1" t="s">
        <v>62</v>
      </c>
      <c r="N193" s="1" t="s">
        <v>21</v>
      </c>
    </row>
    <row r="194">
      <c r="A194" s="1" t="s">
        <v>618</v>
      </c>
      <c r="B194" s="1" t="s">
        <v>619</v>
      </c>
      <c r="C194" s="1" t="s">
        <v>536</v>
      </c>
      <c r="D194" s="1" t="s">
        <v>605</v>
      </c>
      <c r="E194" s="1" t="s">
        <v>65</v>
      </c>
      <c r="F194" s="1" t="s">
        <v>43</v>
      </c>
      <c r="G194" s="1" t="s">
        <v>20</v>
      </c>
      <c r="H194" s="2" t="str">
        <f>HYPERLINK("https://documenten.awisoftware.nl/UIV definities/.xlsx","")</f>
      </c>
      <c r="I194" s="1" t="s">
        <v>21</v>
      </c>
      <c r="J194" s="2" t="str">
        <f>HYPERLINK("https://verzekeringskaarten.nl/myguardiangroup/inboedel","Inboedelverzekering")</f>
        <v>Inboedelverzekering</v>
      </c>
      <c r="K194" s="1" t="s">
        <v>22</v>
      </c>
      <c r="L194" s="1" t="s">
        <v>66</v>
      </c>
      <c r="M194" s="1" t="s">
        <v>24</v>
      </c>
      <c r="N194" s="1" t="s">
        <v>21</v>
      </c>
    </row>
    <row r="195">
      <c r="A195" s="1" t="s">
        <v>620</v>
      </c>
      <c r="B195" s="1" t="s">
        <v>621</v>
      </c>
      <c r="C195" s="1" t="s">
        <v>536</v>
      </c>
      <c r="D195" s="1" t="s">
        <v>605</v>
      </c>
      <c r="E195" s="1" t="s">
        <v>69</v>
      </c>
      <c r="F195" s="1" t="s">
        <v>43</v>
      </c>
      <c r="G195" s="1" t="s">
        <v>28</v>
      </c>
      <c r="H195" s="2" t="str">
        <f>HYPERLINK("https://documenten.awisoftware.nl/UIV definities/0311.xlsx","#0311")</f>
        <v>#0311</v>
      </c>
      <c r="I195" s="1" t="s">
        <v>21</v>
      </c>
      <c r="J195" s="1" t="s">
        <v>60</v>
      </c>
      <c r="K195" s="1" t="s">
        <v>22</v>
      </c>
      <c r="L195" s="1" t="s">
        <v>622</v>
      </c>
      <c r="M195" s="1" t="s">
        <v>149</v>
      </c>
      <c r="N195" s="1" t="s">
        <v>21</v>
      </c>
    </row>
    <row r="196">
      <c r="A196" s="1" t="s">
        <v>623</v>
      </c>
      <c r="B196" s="1" t="s">
        <v>624</v>
      </c>
      <c r="C196" s="1" t="s">
        <v>536</v>
      </c>
      <c r="D196" s="1" t="s">
        <v>605</v>
      </c>
      <c r="E196" s="1" t="s">
        <v>73</v>
      </c>
      <c r="F196" s="1" t="s">
        <v>43</v>
      </c>
      <c r="G196" s="1" t="s">
        <v>20</v>
      </c>
      <c r="H196" s="2" t="str">
        <f>HYPERLINK("https://documenten.awisoftware.nl/UIV definities/0082.xlsx","#0082")</f>
        <v>#0082</v>
      </c>
      <c r="I196" s="1" t="s">
        <v>625</v>
      </c>
      <c r="J196" s="2" t="str">
        <f>HYPERLINK("https://verzekeringskaarten.nl/goudse/Inboedelverzekering","Inboedelverzekering")</f>
        <v>Inboedelverzekering</v>
      </c>
      <c r="K196" s="1" t="s">
        <v>22</v>
      </c>
      <c r="L196" s="1" t="s">
        <v>626</v>
      </c>
      <c r="M196" s="1" t="s">
        <v>75</v>
      </c>
      <c r="N196" s="1" t="s">
        <v>21</v>
      </c>
    </row>
    <row r="197">
      <c r="A197" s="1" t="s">
        <v>627</v>
      </c>
      <c r="B197" s="1" t="s">
        <v>628</v>
      </c>
      <c r="C197" s="1" t="s">
        <v>536</v>
      </c>
      <c r="D197" s="1" t="s">
        <v>605</v>
      </c>
      <c r="E197" s="1" t="s">
        <v>78</v>
      </c>
      <c r="F197" s="1" t="s">
        <v>43</v>
      </c>
      <c r="G197" s="1" t="s">
        <v>20</v>
      </c>
      <c r="H197" s="2" t="str">
        <f>HYPERLINK("https://documenten.awisoftware.nl/UIV definities/0083.xlsx","#0083")</f>
        <v>#0083</v>
      </c>
      <c r="I197" s="1" t="s">
        <v>629</v>
      </c>
      <c r="J197" s="2" t="str">
        <f>HYPERLINK("https://verzekeringskaarten.nl/dezeeuwse/inboedelverzekering","Inboedelverzekering")</f>
        <v>Inboedelverzekering</v>
      </c>
      <c r="K197" s="1" t="s">
        <v>22</v>
      </c>
      <c r="L197" s="1" t="s">
        <v>626</v>
      </c>
      <c r="M197" s="1" t="s">
        <v>158</v>
      </c>
      <c r="N197" s="1" t="s">
        <v>21</v>
      </c>
    </row>
    <row r="198">
      <c r="A198" s="1" t="s">
        <v>630</v>
      </c>
      <c r="B198" s="1" t="s">
        <v>631</v>
      </c>
      <c r="C198" s="1" t="s">
        <v>536</v>
      </c>
      <c r="D198" s="1" t="s">
        <v>605</v>
      </c>
      <c r="E198" s="1" t="s">
        <v>81</v>
      </c>
      <c r="F198" s="1" t="s">
        <v>43</v>
      </c>
      <c r="G198" s="1" t="s">
        <v>20</v>
      </c>
      <c r="H198" s="2" t="str">
        <f>HYPERLINK("https://documenten.awisoftware.nl/UIV definities/0055.xlsx","#0055")</f>
        <v>#0055</v>
      </c>
      <c r="I198" s="1" t="s">
        <v>632</v>
      </c>
      <c r="J198" s="2" t="str">
        <f>HYPERLINK("https://verzekeringskaarten.nl/averoachmea/Avero-Inboedelverzekering","Inboedelverzekering")</f>
        <v>Inboedelverzekering</v>
      </c>
      <c r="K198" s="1" t="s">
        <v>22</v>
      </c>
      <c r="L198" s="1" t="s">
        <v>633</v>
      </c>
      <c r="M198" s="1" t="s">
        <v>90</v>
      </c>
      <c r="N198" s="1" t="s">
        <v>21</v>
      </c>
    </row>
    <row r="199">
      <c r="A199" s="1" t="s">
        <v>634</v>
      </c>
      <c r="B199" s="1" t="s">
        <v>635</v>
      </c>
      <c r="C199" s="1" t="s">
        <v>536</v>
      </c>
      <c r="D199" s="1" t="s">
        <v>605</v>
      </c>
      <c r="E199" s="1" t="s">
        <v>81</v>
      </c>
      <c r="F199" s="1" t="s">
        <v>43</v>
      </c>
      <c r="G199" s="1" t="s">
        <v>28</v>
      </c>
      <c r="H199" s="2" t="str">
        <f>HYPERLINK("https://documenten.awisoftware.nl/UIV definities/0204.xlsx","#0204")</f>
        <v>#0204</v>
      </c>
      <c r="I199" s="1" t="s">
        <v>21</v>
      </c>
      <c r="J199" s="2" t="str">
        <f>HYPERLINK("https://verzekeringskaarten.nl/averoachmea/inboedelverzekering-avero-achmea-particulieropzeker","Inboedelverzekering")</f>
        <v>Inboedelverzekering</v>
      </c>
      <c r="K199" s="1" t="s">
        <v>22</v>
      </c>
      <c r="L199" s="1" t="s">
        <v>636</v>
      </c>
      <c r="M199" s="1" t="s">
        <v>219</v>
      </c>
      <c r="N199" s="1" t="s">
        <v>21</v>
      </c>
    </row>
    <row r="200">
      <c r="A200" s="1" t="s">
        <v>637</v>
      </c>
      <c r="B200" s="1" t="s">
        <v>638</v>
      </c>
      <c r="C200" s="1" t="s">
        <v>536</v>
      </c>
      <c r="D200" s="1" t="s">
        <v>605</v>
      </c>
      <c r="E200" s="1" t="s">
        <v>179</v>
      </c>
      <c r="F200" s="1" t="s">
        <v>43</v>
      </c>
      <c r="G200" s="1" t="s">
        <v>20</v>
      </c>
      <c r="H200" s="2" t="str">
        <f>HYPERLINK("https://documenten.awisoftware.nl/UIV definities/0128.xlsx","#0128")</f>
        <v>#0128</v>
      </c>
      <c r="I200" s="1" t="s">
        <v>639</v>
      </c>
      <c r="J200" s="2" t="str">
        <f>HYPERLINK("https://verzekeringskaarten.nl/allianz/inboedelverzekering","Inboedelverzekering")</f>
        <v>Inboedelverzekering</v>
      </c>
      <c r="K200" s="1" t="s">
        <v>22</v>
      </c>
      <c r="L200" s="1" t="s">
        <v>640</v>
      </c>
      <c r="M200" s="1" t="s">
        <v>181</v>
      </c>
      <c r="N200" s="1" t="s">
        <v>21</v>
      </c>
    </row>
    <row r="201">
      <c r="A201" s="1" t="s">
        <v>641</v>
      </c>
      <c r="B201" s="1" t="s">
        <v>642</v>
      </c>
      <c r="C201" s="1" t="s">
        <v>536</v>
      </c>
      <c r="D201" s="1" t="s">
        <v>605</v>
      </c>
      <c r="E201" s="1" t="s">
        <v>179</v>
      </c>
      <c r="F201" s="1" t="s">
        <v>43</v>
      </c>
      <c r="G201" s="1" t="s">
        <v>28</v>
      </c>
      <c r="H201" s="2" t="str">
        <f>HYPERLINK("https://documenten.awisoftware.nl/UIV definities/0588.xlsx","#0588")</f>
        <v>#0588</v>
      </c>
      <c r="I201" s="1" t="s">
        <v>21</v>
      </c>
      <c r="J201" s="2" t="str">
        <f>HYPERLINK("https://verzekeringskaarten.nl/allianz/inboedelverzekering-allianz","Inboedelverzekering")</f>
        <v>Inboedelverzekering</v>
      </c>
      <c r="K201" s="1" t="s">
        <v>22</v>
      </c>
      <c r="L201" s="1" t="s">
        <v>361</v>
      </c>
      <c r="M201" s="1" t="s">
        <v>75</v>
      </c>
      <c r="N201" s="1" t="s">
        <v>21</v>
      </c>
    </row>
    <row r="202">
      <c r="A202" s="1" t="s">
        <v>643</v>
      </c>
      <c r="B202" s="1" t="s">
        <v>644</v>
      </c>
      <c r="C202" s="1" t="s">
        <v>536</v>
      </c>
      <c r="D202" s="1" t="s">
        <v>605</v>
      </c>
      <c r="E202" s="1" t="s">
        <v>364</v>
      </c>
      <c r="F202" s="1" t="s">
        <v>43</v>
      </c>
      <c r="G202" s="1" t="s">
        <v>28</v>
      </c>
      <c r="H202" s="2" t="str">
        <f>HYPERLINK("https://documenten.awisoftware.nl/UIV definities/0169.xlsx","#0169")</f>
        <v>#0169</v>
      </c>
      <c r="I202" s="1" t="s">
        <v>21</v>
      </c>
      <c r="J202" s="2" t="str">
        <f>HYPERLINK("https://verzekeringskaarten.nl/rhionversicherung/inboedelverzekering","Inboedelverzekering")</f>
        <v>Inboedelverzekering</v>
      </c>
      <c r="K202" s="1" t="s">
        <v>22</v>
      </c>
      <c r="L202" s="1" t="s">
        <v>645</v>
      </c>
      <c r="M202" s="1" t="s">
        <v>124</v>
      </c>
      <c r="N202" s="1" t="s">
        <v>21</v>
      </c>
    </row>
    <row r="203">
      <c r="A203" s="1" t="s">
        <v>646</v>
      </c>
      <c r="B203" s="1" t="s">
        <v>647</v>
      </c>
      <c r="C203" s="1" t="s">
        <v>536</v>
      </c>
      <c r="D203" s="1" t="s">
        <v>605</v>
      </c>
      <c r="E203" s="1" t="s">
        <v>92</v>
      </c>
      <c r="F203" s="1" t="s">
        <v>43</v>
      </c>
      <c r="G203" s="1" t="s">
        <v>48</v>
      </c>
      <c r="H203" s="2" t="str">
        <f>HYPERLINK("https://documenten.awisoftware.nl/UIV definities/0232.xlsx","#0232")</f>
        <v>#0232</v>
      </c>
      <c r="I203" s="1" t="s">
        <v>21</v>
      </c>
      <c r="J203" s="2" t="str">
        <f>HYPERLINK("https://verzekeringskaarten.nl/unigarant/unigarant-woonverzekering-inboedel","Inboedel")</f>
        <v>Inboedel</v>
      </c>
      <c r="K203" s="1" t="s">
        <v>22</v>
      </c>
      <c r="L203" s="1" t="s">
        <v>648</v>
      </c>
      <c r="M203" s="1" t="s">
        <v>152</v>
      </c>
      <c r="N203" s="1" t="s">
        <v>21</v>
      </c>
    </row>
    <row r="204">
      <c r="A204" s="1" t="s">
        <v>649</v>
      </c>
      <c r="B204" s="1" t="s">
        <v>650</v>
      </c>
      <c r="C204" s="1" t="s">
        <v>536</v>
      </c>
      <c r="D204" s="1" t="s">
        <v>651</v>
      </c>
      <c r="E204" s="1" t="s">
        <v>42</v>
      </c>
      <c r="F204" s="1" t="s">
        <v>19</v>
      </c>
      <c r="G204" s="1" t="s">
        <v>34</v>
      </c>
      <c r="H204" s="2" t="str">
        <f>HYPERLINK("https://documenten.awisoftware.nl/UIV definities/0611.xlsx","#0611")</f>
        <v>#0611</v>
      </c>
      <c r="I204" s="1" t="s">
        <v>21</v>
      </c>
      <c r="J204" s="2" t="str">
        <f>HYPERLINK("https://verzekeringskaarten.nl/zevenwouden/inventaris-goederenverzekering-zwig-2024","Inventaris- en goederenverzekering")</f>
        <v>Inventaris- en goederenverzekering</v>
      </c>
      <c r="K204" s="1" t="s">
        <v>96</v>
      </c>
      <c r="L204" s="1" t="s">
        <v>21</v>
      </c>
      <c r="M204" s="1" t="s">
        <v>50</v>
      </c>
      <c r="N204" s="1" t="s">
        <v>21</v>
      </c>
    </row>
    <row r="205">
      <c r="A205" s="1" t="s">
        <v>652</v>
      </c>
      <c r="B205" s="1" t="s">
        <v>653</v>
      </c>
      <c r="C205" s="1" t="s">
        <v>536</v>
      </c>
      <c r="D205" s="1" t="s">
        <v>651</v>
      </c>
      <c r="E205" s="1" t="s">
        <v>53</v>
      </c>
      <c r="F205" s="1" t="s">
        <v>19</v>
      </c>
      <c r="G205" s="1" t="s">
        <v>20</v>
      </c>
      <c r="H205" s="2" t="str">
        <f>HYPERLINK("https://documenten.awisoftware.nl/UIV definities/0382.xlsx","#0382")</f>
        <v>#0382</v>
      </c>
      <c r="I205" s="1" t="s">
        <v>21</v>
      </c>
      <c r="J205" s="2" t="str">
        <f>HYPERLINK("https://verzekeringskaarten.nl/asr/inventaris-en-goederenverzekering","Inventaris- en goederenverzekering")</f>
        <v>Inventaris- en goederenverzekering</v>
      </c>
      <c r="K205" s="1" t="s">
        <v>22</v>
      </c>
      <c r="L205" s="1" t="s">
        <v>654</v>
      </c>
      <c r="M205" s="1" t="s">
        <v>289</v>
      </c>
      <c r="N205" s="1" t="s">
        <v>21</v>
      </c>
    </row>
    <row r="206">
      <c r="A206" s="1" t="s">
        <v>655</v>
      </c>
      <c r="B206" s="1" t="s">
        <v>656</v>
      </c>
      <c r="C206" s="1" t="s">
        <v>536</v>
      </c>
      <c r="D206" s="1" t="s">
        <v>651</v>
      </c>
      <c r="E206" s="1" t="s">
        <v>53</v>
      </c>
      <c r="F206" s="1" t="s">
        <v>19</v>
      </c>
      <c r="G206" s="1" t="s">
        <v>28</v>
      </c>
      <c r="H206" s="2" t="str">
        <f>HYPERLINK("https://documenten.awisoftware.nl/UIV definities/0542.xlsx","#0542")</f>
        <v>#0542</v>
      </c>
      <c r="I206" s="1" t="s">
        <v>21</v>
      </c>
      <c r="J206" s="2" t="str">
        <f>HYPERLINK("https://verzekeringskaarten.nl/asr/inventaris-en-goederenverzekering","Inventaris- en goederenverzekering")</f>
        <v>Inventaris- en goederenverzekering</v>
      </c>
      <c r="K206" s="1" t="s">
        <v>22</v>
      </c>
      <c r="L206" s="1" t="s">
        <v>543</v>
      </c>
      <c r="M206" s="1" t="s">
        <v>86</v>
      </c>
      <c r="N206" s="1" t="s">
        <v>21</v>
      </c>
    </row>
    <row r="207">
      <c r="A207" s="1" t="s">
        <v>657</v>
      </c>
      <c r="B207" s="1" t="s">
        <v>658</v>
      </c>
      <c r="C207" s="1" t="s">
        <v>536</v>
      </c>
      <c r="D207" s="1" t="s">
        <v>651</v>
      </c>
      <c r="E207" s="1" t="s">
        <v>27</v>
      </c>
      <c r="F207" s="1" t="s">
        <v>19</v>
      </c>
      <c r="G207" s="1" t="s">
        <v>28</v>
      </c>
      <c r="H207" s="2" t="str">
        <f>HYPERLINK("https://documenten.awisoftware.nl/UIV definities/0506.xlsx","#0506")</f>
        <v>#0506</v>
      </c>
      <c r="I207" s="1" t="s">
        <v>21</v>
      </c>
      <c r="J207" s="2" t="str">
        <f>HYPERLINK("https://verzekeringskaarten.nl/amlin/zaak-en-bedrijfsschadeverzekering-zbv-bedrijfsuitrusting-inventaris","Inventaris- en goederenverzekering")</f>
        <v>Inventaris- en goederenverzekering</v>
      </c>
      <c r="K207" s="1" t="s">
        <v>96</v>
      </c>
      <c r="L207" s="1" t="s">
        <v>21</v>
      </c>
      <c r="M207" s="1" t="s">
        <v>90</v>
      </c>
      <c r="N207" s="1" t="s">
        <v>21</v>
      </c>
    </row>
    <row r="208">
      <c r="A208" s="1" t="s">
        <v>659</v>
      </c>
      <c r="B208" s="1" t="s">
        <v>660</v>
      </c>
      <c r="C208" s="1" t="s">
        <v>536</v>
      </c>
      <c r="D208" s="1" t="s">
        <v>651</v>
      </c>
      <c r="E208" s="1" t="s">
        <v>27</v>
      </c>
      <c r="F208" s="1" t="s">
        <v>19</v>
      </c>
      <c r="G208" s="1" t="s">
        <v>28</v>
      </c>
      <c r="H208" s="2" t="str">
        <f>HYPERLINK("https://documenten.awisoftware.nl/UIV definities/0507.xlsx","#0507")</f>
        <v>#0507</v>
      </c>
      <c r="I208" s="1" t="s">
        <v>21</v>
      </c>
      <c r="J208" s="2" t="str">
        <f>HYPERLINK("https://verzekeringskaarten.nl/amlin/zaak-en-bedrijfsschadeverzekering-zbv-bedrijfsuitrusting-inventaris","Inventaris- en goederenverzekering")</f>
        <v>Inventaris- en goederenverzekering</v>
      </c>
      <c r="K208" s="1" t="s">
        <v>96</v>
      </c>
      <c r="L208" s="1" t="s">
        <v>21</v>
      </c>
      <c r="M208" s="1" t="s">
        <v>90</v>
      </c>
      <c r="N208" s="1" t="s">
        <v>21</v>
      </c>
    </row>
    <row r="209">
      <c r="A209" s="1" t="s">
        <v>661</v>
      </c>
      <c r="B209" s="1" t="s">
        <v>662</v>
      </c>
      <c r="C209" s="1" t="s">
        <v>536</v>
      </c>
      <c r="D209" s="1" t="s">
        <v>651</v>
      </c>
      <c r="E209" s="1" t="s">
        <v>27</v>
      </c>
      <c r="F209" s="1" t="s">
        <v>19</v>
      </c>
      <c r="G209" s="1" t="s">
        <v>28</v>
      </c>
      <c r="H209" s="2" t="str">
        <f>HYPERLINK("https://documenten.awisoftware.nl/UIV definities/0508.xlsx","#0508")</f>
        <v>#0508</v>
      </c>
      <c r="I209" s="1" t="s">
        <v>21</v>
      </c>
      <c r="J209" s="2" t="str">
        <f>HYPERLINK("https://verzekeringskaarten.nl/amlin/zaak-en-bedrijfsschadeverzekering-zbv-bedrijfsuitrusting-inventaris","Inventaris- en goederenverzekering")</f>
        <v>Inventaris- en goederenverzekering</v>
      </c>
      <c r="K209" s="1" t="s">
        <v>96</v>
      </c>
      <c r="L209" s="1" t="s">
        <v>21</v>
      </c>
      <c r="M209" s="1" t="s">
        <v>90</v>
      </c>
      <c r="N209" s="1" t="s">
        <v>21</v>
      </c>
    </row>
    <row r="210">
      <c r="A210" s="1" t="s">
        <v>663</v>
      </c>
      <c r="B210" s="1" t="s">
        <v>664</v>
      </c>
      <c r="C210" s="1" t="s">
        <v>536</v>
      </c>
      <c r="D210" s="1" t="s">
        <v>651</v>
      </c>
      <c r="E210" s="1" t="s">
        <v>104</v>
      </c>
      <c r="F210" s="1" t="s">
        <v>19</v>
      </c>
      <c r="G210" s="1" t="s">
        <v>34</v>
      </c>
      <c r="H210" s="2" t="str">
        <f>HYPERLINK("https://documenten.awisoftware.nl/UIV definities/0548.xlsx","#0548")</f>
        <v>#0548</v>
      </c>
      <c r="I210" s="1" t="s">
        <v>21</v>
      </c>
      <c r="J210" s="2" t="str">
        <f>HYPERLINK("https://verzekeringskaarten.nl/hdi-global-specialty-se/inventaris-en-goederenverzekering","Inventaris- en goederenverzekering")</f>
        <v>Inventaris- en goederenverzekering</v>
      </c>
      <c r="K210" s="1" t="s">
        <v>22</v>
      </c>
      <c r="L210" s="1" t="s">
        <v>548</v>
      </c>
      <c r="M210" s="1" t="s">
        <v>45</v>
      </c>
      <c r="N210" s="1" t="s">
        <v>21</v>
      </c>
    </row>
    <row r="211">
      <c r="A211" s="1" t="s">
        <v>665</v>
      </c>
      <c r="B211" s="1" t="s">
        <v>666</v>
      </c>
      <c r="C211" s="1" t="s">
        <v>536</v>
      </c>
      <c r="D211" s="1" t="s">
        <v>651</v>
      </c>
      <c r="E211" s="1" t="s">
        <v>69</v>
      </c>
      <c r="F211" s="1" t="s">
        <v>19</v>
      </c>
      <c r="G211" s="1" t="s">
        <v>28</v>
      </c>
      <c r="H211" s="1" t="s">
        <v>413</v>
      </c>
      <c r="I211" s="1" t="s">
        <v>21</v>
      </c>
      <c r="J211" s="1" t="s">
        <v>60</v>
      </c>
      <c r="K211" s="1" t="s">
        <v>22</v>
      </c>
      <c r="L211" s="1" t="s">
        <v>667</v>
      </c>
      <c r="M211" s="1" t="s">
        <v>124</v>
      </c>
      <c r="N211" s="1" t="s">
        <v>21</v>
      </c>
    </row>
    <row r="212">
      <c r="A212" s="1" t="s">
        <v>668</v>
      </c>
      <c r="B212" s="1" t="s">
        <v>669</v>
      </c>
      <c r="C212" s="1" t="s">
        <v>536</v>
      </c>
      <c r="D212" s="1" t="s">
        <v>651</v>
      </c>
      <c r="E212" s="1" t="s">
        <v>81</v>
      </c>
      <c r="F212" s="1" t="s">
        <v>19</v>
      </c>
      <c r="G212" s="1" t="s">
        <v>28</v>
      </c>
      <c r="H212" s="2" t="str">
        <f>HYPERLINK("https://documenten.awisoftware.nl/UIV definities/0369.xlsx","#0369")</f>
        <v>#0369</v>
      </c>
      <c r="I212" s="1" t="s">
        <v>21</v>
      </c>
      <c r="J212" s="2" t="str">
        <f>HYPERLINK("https://verzekeringskaarten.nl/averoachmea/inventaris-avero-bedrijfactiefpolis","Inventaris- en goederenverzekering")</f>
        <v>Inventaris- en goederenverzekering</v>
      </c>
      <c r="K212" s="1" t="s">
        <v>96</v>
      </c>
      <c r="L212" s="1" t="s">
        <v>21</v>
      </c>
      <c r="M212" s="1" t="s">
        <v>50</v>
      </c>
      <c r="N212" s="1" t="s">
        <v>21</v>
      </c>
    </row>
    <row r="213">
      <c r="A213" s="1" t="s">
        <v>670</v>
      </c>
      <c r="B213" s="1" t="s">
        <v>671</v>
      </c>
      <c r="C213" s="1" t="s">
        <v>536</v>
      </c>
      <c r="D213" s="1" t="s">
        <v>651</v>
      </c>
      <c r="E213" s="1" t="s">
        <v>81</v>
      </c>
      <c r="F213" s="1" t="s">
        <v>19</v>
      </c>
      <c r="G213" s="1" t="s">
        <v>28</v>
      </c>
      <c r="H213" s="2" t="str">
        <f>HYPERLINK("https://documenten.awisoftware.nl/UIV definities/0371.xlsx","#0371")</f>
        <v>#0371</v>
      </c>
      <c r="I213" s="1" t="s">
        <v>21</v>
      </c>
      <c r="J213" s="2" t="str">
        <f>HYPERLINK("https://verzekeringskaarten.nl/averoachmea/huurdersbelang-avero-bedrijfactiefpolis","Huurdersbelangverzekering")</f>
        <v>Huurdersbelangverzekering</v>
      </c>
      <c r="K213" s="1" t="s">
        <v>96</v>
      </c>
      <c r="L213" s="1" t="s">
        <v>21</v>
      </c>
      <c r="M213" s="1" t="s">
        <v>50</v>
      </c>
      <c r="N213" s="1" t="s">
        <v>21</v>
      </c>
    </row>
    <row r="214">
      <c r="A214" s="1" t="s">
        <v>672</v>
      </c>
      <c r="B214" s="1" t="s">
        <v>673</v>
      </c>
      <c r="C214" s="1" t="s">
        <v>536</v>
      </c>
      <c r="D214" s="1" t="s">
        <v>651</v>
      </c>
      <c r="E214" s="1" t="s">
        <v>81</v>
      </c>
      <c r="F214" s="1" t="s">
        <v>19</v>
      </c>
      <c r="G214" s="1" t="s">
        <v>28</v>
      </c>
      <c r="H214" s="2" t="str">
        <f>HYPERLINK("https://documenten.awisoftware.nl/UIV definities/0372.xlsx","#0372")</f>
        <v>#0372</v>
      </c>
      <c r="I214" s="1" t="s">
        <v>21</v>
      </c>
      <c r="J214" s="2" t="str">
        <f>HYPERLINK("https://verzekeringskaarten.nl/averoachmea/inventaris-avero-bedrijfactiefpolis","Inventaris- en goederenverzekering")</f>
        <v>Inventaris- en goederenverzekering</v>
      </c>
      <c r="K214" s="1" t="s">
        <v>96</v>
      </c>
      <c r="L214" s="1" t="s">
        <v>21</v>
      </c>
      <c r="M214" s="1" t="s">
        <v>50</v>
      </c>
      <c r="N214" s="1" t="s">
        <v>21</v>
      </c>
    </row>
    <row r="215">
      <c r="A215" s="1" t="s">
        <v>674</v>
      </c>
      <c r="B215" s="1" t="s">
        <v>675</v>
      </c>
      <c r="C215" s="1" t="s">
        <v>536</v>
      </c>
      <c r="D215" s="1" t="s">
        <v>651</v>
      </c>
      <c r="E215" s="1" t="s">
        <v>179</v>
      </c>
      <c r="F215" s="1" t="s">
        <v>19</v>
      </c>
      <c r="G215" s="1" t="s">
        <v>28</v>
      </c>
      <c r="H215" s="2" t="str">
        <f>HYPERLINK("https://documenten.awisoftware.nl/UIV definities/0545.xlsx","#0545")</f>
        <v>#0545</v>
      </c>
      <c r="I215" s="1" t="s">
        <v>21</v>
      </c>
      <c r="J215" s="2" t="str">
        <f>HYPERLINK("https://verzekeringskaarten.nl/allianz/inventaris-goederenverzekering","Inventaris- en goederenverzekering")</f>
        <v>Inventaris- en goederenverzekering</v>
      </c>
      <c r="K215" s="1" t="s">
        <v>96</v>
      </c>
      <c r="L215" s="1" t="s">
        <v>21</v>
      </c>
      <c r="M215" s="1" t="s">
        <v>50</v>
      </c>
      <c r="N215" s="1" t="s">
        <v>21</v>
      </c>
    </row>
    <row r="216">
      <c r="A216" s="1" t="s">
        <v>676</v>
      </c>
      <c r="B216" s="1" t="s">
        <v>677</v>
      </c>
      <c r="C216" s="1" t="s">
        <v>536</v>
      </c>
      <c r="D216" s="1" t="s">
        <v>651</v>
      </c>
      <c r="E216" s="1" t="s">
        <v>364</v>
      </c>
      <c r="F216" s="1" t="s">
        <v>19</v>
      </c>
      <c r="G216" s="1" t="s">
        <v>34</v>
      </c>
      <c r="H216" s="2" t="str">
        <f>HYPERLINK("https://documenten.awisoftware.nl/UIV definities/0492.xlsx","#0492")</f>
        <v>#0492</v>
      </c>
      <c r="I216" s="1" t="s">
        <v>21</v>
      </c>
      <c r="J216" s="2" t="str">
        <f>HYPERLINK("https://verzekeringskaarten.nl/rhionversicherung/inventaris-en-goederenverzekering","Inventaris- en goederenverzekering")</f>
        <v>Inventaris- en goederenverzekering</v>
      </c>
      <c r="K216" s="1" t="s">
        <v>22</v>
      </c>
      <c r="L216" s="1" t="s">
        <v>558</v>
      </c>
      <c r="M216" s="1" t="s">
        <v>272</v>
      </c>
      <c r="N216" s="1" t="s">
        <v>21</v>
      </c>
    </row>
    <row r="217">
      <c r="A217" s="1" t="s">
        <v>56</v>
      </c>
      <c r="B217" s="1" t="s">
        <v>678</v>
      </c>
      <c r="C217" s="1" t="s">
        <v>536</v>
      </c>
      <c r="D217" s="1" t="s">
        <v>679</v>
      </c>
      <c r="E217" s="1" t="s">
        <v>58</v>
      </c>
      <c r="F217" s="1" t="s">
        <v>43</v>
      </c>
      <c r="G217" s="1" t="s">
        <v>59</v>
      </c>
      <c r="H217" s="2" t="str">
        <f>HYPERLINK("https://documenten.awisoftware.nl/UIV definities/.xlsx","")</f>
      </c>
      <c r="I217" s="1" t="s">
        <v>21</v>
      </c>
      <c r="J217" s="2" t="str">
        <f>HYPERLINK("https://verzekeringskaarten.nl/vrieling/kostbaarhedenverzekering","Kostbaarhedenverzekering")</f>
        <v>Kostbaarhedenverzekering</v>
      </c>
      <c r="K217" s="1" t="s">
        <v>22</v>
      </c>
      <c r="L217" s="1" t="s">
        <v>680</v>
      </c>
      <c r="M217" s="1" t="s">
        <v>62</v>
      </c>
      <c r="N217" s="1" t="s">
        <v>21</v>
      </c>
    </row>
    <row r="218">
      <c r="A218" s="1" t="s">
        <v>681</v>
      </c>
      <c r="B218" s="1" t="s">
        <v>682</v>
      </c>
      <c r="C218" s="1" t="s">
        <v>536</v>
      </c>
      <c r="D218" s="1" t="s">
        <v>679</v>
      </c>
      <c r="E218" s="1" t="s">
        <v>81</v>
      </c>
      <c r="F218" s="1" t="s">
        <v>43</v>
      </c>
      <c r="G218" s="1" t="s">
        <v>20</v>
      </c>
      <c r="H218" s="2" t="str">
        <f>HYPERLINK("https://documenten.awisoftware.nl/UIV definities/0070.xlsx","#0070")</f>
        <v>#0070</v>
      </c>
      <c r="I218" s="1" t="s">
        <v>21</v>
      </c>
      <c r="J218" s="2" t="str">
        <f>HYPERLINK("https://verzekeringskaarten.nl/averoachmea/kostbaarhedenverzekering-avero-achmea","Kostbaarhedenverzekering")</f>
        <v>Kostbaarhedenverzekering</v>
      </c>
      <c r="K218" s="1" t="s">
        <v>22</v>
      </c>
      <c r="L218" s="1" t="s">
        <v>683</v>
      </c>
      <c r="M218" s="1" t="s">
        <v>30</v>
      </c>
      <c r="N218" s="1" t="s">
        <v>21</v>
      </c>
    </row>
    <row r="219">
      <c r="A219" s="1" t="s">
        <v>684</v>
      </c>
      <c r="B219" s="1" t="s">
        <v>685</v>
      </c>
      <c r="C219" s="1" t="s">
        <v>536</v>
      </c>
      <c r="D219" s="1" t="s">
        <v>686</v>
      </c>
      <c r="E219" s="1" t="s">
        <v>42</v>
      </c>
      <c r="F219" s="1" t="s">
        <v>43</v>
      </c>
      <c r="G219" s="1" t="s">
        <v>48</v>
      </c>
      <c r="H219" s="2" t="str">
        <f>HYPERLINK("https://documenten.awisoftware.nl/UIV definities/0077.xlsx","#0077")</f>
        <v>#0077</v>
      </c>
      <c r="I219" s="1" t="s">
        <v>21</v>
      </c>
      <c r="J219" s="1" t="s">
        <v>60</v>
      </c>
      <c r="K219" s="1" t="s">
        <v>22</v>
      </c>
      <c r="L219" s="1" t="s">
        <v>488</v>
      </c>
      <c r="M219" s="1" t="s">
        <v>97</v>
      </c>
      <c r="N219" s="1" t="s">
        <v>21</v>
      </c>
    </row>
    <row r="220">
      <c r="A220" s="1" t="s">
        <v>687</v>
      </c>
      <c r="B220" s="1" t="s">
        <v>688</v>
      </c>
      <c r="C220" s="1" t="s">
        <v>536</v>
      </c>
      <c r="D220" s="1" t="s">
        <v>686</v>
      </c>
      <c r="E220" s="1" t="s">
        <v>42</v>
      </c>
      <c r="F220" s="1" t="s">
        <v>43</v>
      </c>
      <c r="G220" s="1" t="s">
        <v>34</v>
      </c>
      <c r="H220" s="2" t="str">
        <f>HYPERLINK("https://documenten.awisoftware.nl/UIV definities/0322.xlsx","#0322")</f>
        <v>#0322</v>
      </c>
      <c r="I220" s="1" t="s">
        <v>21</v>
      </c>
      <c r="J220" s="1" t="s">
        <v>60</v>
      </c>
      <c r="K220" s="1" t="s">
        <v>22</v>
      </c>
      <c r="L220" s="1" t="s">
        <v>609</v>
      </c>
      <c r="M220" s="1" t="s">
        <v>167</v>
      </c>
      <c r="N220" s="1" t="s">
        <v>21</v>
      </c>
    </row>
    <row r="221">
      <c r="A221" s="1" t="s">
        <v>689</v>
      </c>
      <c r="B221" s="1" t="s">
        <v>690</v>
      </c>
      <c r="C221" s="1" t="s">
        <v>536</v>
      </c>
      <c r="D221" s="1" t="s">
        <v>686</v>
      </c>
      <c r="E221" s="1" t="s">
        <v>53</v>
      </c>
      <c r="F221" s="1" t="s">
        <v>43</v>
      </c>
      <c r="G221" s="1" t="s">
        <v>28</v>
      </c>
      <c r="H221" s="2" t="str">
        <f>HYPERLINK("https://documenten.awisoftware.nl/UIV definities/0374.xlsx","#0374")</f>
        <v>#0374</v>
      </c>
      <c r="I221" s="1" t="s">
        <v>21</v>
      </c>
      <c r="J221" s="1" t="s">
        <v>60</v>
      </c>
      <c r="K221" s="1" t="s">
        <v>22</v>
      </c>
      <c r="L221" s="1" t="s">
        <v>612</v>
      </c>
      <c r="M221" s="1" t="s">
        <v>149</v>
      </c>
      <c r="N221" s="1" t="s">
        <v>21</v>
      </c>
    </row>
    <row r="222">
      <c r="A222" s="1" t="s">
        <v>56</v>
      </c>
      <c r="B222" s="1" t="s">
        <v>691</v>
      </c>
      <c r="C222" s="1" t="s">
        <v>536</v>
      </c>
      <c r="D222" s="1" t="s">
        <v>686</v>
      </c>
      <c r="E222" s="1" t="s">
        <v>58</v>
      </c>
      <c r="F222" s="1" t="s">
        <v>43</v>
      </c>
      <c r="G222" s="1" t="s">
        <v>59</v>
      </c>
      <c r="H222" s="2" t="str">
        <f>HYPERLINK("https://documenten.awisoftware.nl/UIV definities/.xlsx","")</f>
      </c>
      <c r="I222" s="1" t="s">
        <v>21</v>
      </c>
      <c r="J222" s="2" t="str">
        <f>HYPERLINK("https://verzekeringskaarten.nl/vrieling/woonhuisverzekering","Woonhuisverzekering")</f>
        <v>Woonhuisverzekering</v>
      </c>
      <c r="K222" s="1" t="s">
        <v>22</v>
      </c>
      <c r="L222" s="1" t="s">
        <v>61</v>
      </c>
      <c r="M222" s="1" t="s">
        <v>62</v>
      </c>
      <c r="N222" s="1" t="s">
        <v>21</v>
      </c>
    </row>
    <row r="223">
      <c r="A223" s="1" t="s">
        <v>56</v>
      </c>
      <c r="B223" s="1" t="s">
        <v>692</v>
      </c>
      <c r="C223" s="1" t="s">
        <v>536</v>
      </c>
      <c r="D223" s="1" t="s">
        <v>686</v>
      </c>
      <c r="E223" s="1" t="s">
        <v>262</v>
      </c>
      <c r="F223" s="1" t="s">
        <v>43</v>
      </c>
      <c r="G223" s="1" t="s">
        <v>59</v>
      </c>
      <c r="H223" s="2" t="str">
        <f>HYPERLINK("https://documenten.awisoftware.nl/UIV definities/.xlsx","")</f>
      </c>
      <c r="I223" s="1" t="s">
        <v>693</v>
      </c>
      <c r="J223" s="2" t="str">
        <f>HYPERLINK("https://verzekeringskaarten.nl/bovemij/woonhuis-white-label","Opstalverzekering")</f>
        <v>Opstalverzekering</v>
      </c>
      <c r="K223" s="1" t="s">
        <v>22</v>
      </c>
      <c r="L223" s="1" t="s">
        <v>617</v>
      </c>
      <c r="M223" s="1" t="s">
        <v>62</v>
      </c>
      <c r="N223" s="1" t="s">
        <v>21</v>
      </c>
    </row>
    <row r="224">
      <c r="A224" s="1" t="s">
        <v>694</v>
      </c>
      <c r="B224" s="1" t="s">
        <v>695</v>
      </c>
      <c r="C224" s="1" t="s">
        <v>536</v>
      </c>
      <c r="D224" s="1" t="s">
        <v>686</v>
      </c>
      <c r="E224" s="1" t="s">
        <v>65</v>
      </c>
      <c r="F224" s="1" t="s">
        <v>43</v>
      </c>
      <c r="G224" s="1" t="s">
        <v>20</v>
      </c>
      <c r="H224" s="2" t="str">
        <f>HYPERLINK("https://documenten.awisoftware.nl/UIV definities/.xlsx","")</f>
      </c>
      <c r="I224" s="1" t="s">
        <v>21</v>
      </c>
      <c r="J224" s="2" t="str">
        <f>HYPERLINK("https://verzekeringskaarten.nl/myguardiangroup/woonhuis","Opstalverzekering")</f>
        <v>Opstalverzekering</v>
      </c>
      <c r="K224" s="1" t="s">
        <v>22</v>
      </c>
      <c r="L224" s="1" t="s">
        <v>66</v>
      </c>
      <c r="M224" s="1" t="s">
        <v>24</v>
      </c>
      <c r="N224" s="1" t="s">
        <v>21</v>
      </c>
    </row>
    <row r="225">
      <c r="A225" s="1" t="s">
        <v>696</v>
      </c>
      <c r="B225" s="1" t="s">
        <v>697</v>
      </c>
      <c r="C225" s="1" t="s">
        <v>536</v>
      </c>
      <c r="D225" s="1" t="s">
        <v>686</v>
      </c>
      <c r="E225" s="1" t="s">
        <v>69</v>
      </c>
      <c r="F225" s="1" t="s">
        <v>43</v>
      </c>
      <c r="G225" s="1" t="s">
        <v>28</v>
      </c>
      <c r="H225" s="2" t="str">
        <f>HYPERLINK("https://documenten.awisoftware.nl/UIV definities/0316.xlsx","#0316")</f>
        <v>#0316</v>
      </c>
      <c r="I225" s="1" t="s">
        <v>21</v>
      </c>
      <c r="J225" s="1" t="s">
        <v>60</v>
      </c>
      <c r="K225" s="1" t="s">
        <v>22</v>
      </c>
      <c r="L225" s="1" t="s">
        <v>622</v>
      </c>
      <c r="M225" s="1" t="s">
        <v>149</v>
      </c>
      <c r="N225" s="1" t="s">
        <v>21</v>
      </c>
    </row>
    <row r="226">
      <c r="A226" s="1" t="s">
        <v>698</v>
      </c>
      <c r="B226" s="1" t="s">
        <v>699</v>
      </c>
      <c r="C226" s="1" t="s">
        <v>536</v>
      </c>
      <c r="D226" s="1" t="s">
        <v>686</v>
      </c>
      <c r="E226" s="1" t="s">
        <v>73</v>
      </c>
      <c r="F226" s="1" t="s">
        <v>43</v>
      </c>
      <c r="G226" s="1" t="s">
        <v>20</v>
      </c>
      <c r="H226" s="2" t="str">
        <f>HYPERLINK("https://documenten.awisoftware.nl/UIV definities/0076.xlsx","#0076")</f>
        <v>#0076</v>
      </c>
      <c r="I226" s="1" t="s">
        <v>700</v>
      </c>
      <c r="J226" s="2" t="str">
        <f>HYPERLINK("https://verzekeringskaarten.nl/goudse/Woonhuisverzekering","Opstalverzekering")</f>
        <v>Opstalverzekering</v>
      </c>
      <c r="K226" s="1" t="s">
        <v>22</v>
      </c>
      <c r="L226" s="1" t="s">
        <v>701</v>
      </c>
      <c r="M226" s="1" t="s">
        <v>75</v>
      </c>
      <c r="N226" s="1" t="s">
        <v>21</v>
      </c>
    </row>
    <row r="227">
      <c r="A227" s="1" t="s">
        <v>702</v>
      </c>
      <c r="B227" s="1" t="s">
        <v>703</v>
      </c>
      <c r="C227" s="1" t="s">
        <v>536</v>
      </c>
      <c r="D227" s="1" t="s">
        <v>686</v>
      </c>
      <c r="E227" s="1" t="s">
        <v>78</v>
      </c>
      <c r="F227" s="1" t="s">
        <v>43</v>
      </c>
      <c r="G227" s="1" t="s">
        <v>20</v>
      </c>
      <c r="H227" s="2" t="str">
        <f>HYPERLINK("https://documenten.awisoftware.nl/UIV definities/0075.xlsx","#0075")</f>
        <v>#0075</v>
      </c>
      <c r="I227" s="1" t="s">
        <v>704</v>
      </c>
      <c r="J227" s="2" t="str">
        <f>HYPERLINK("https://verzekeringskaarten.nl/dezeeuwse/woonhuisverzekering","Opstalverzekering")</f>
        <v>Opstalverzekering</v>
      </c>
      <c r="K227" s="1" t="s">
        <v>22</v>
      </c>
      <c r="L227" s="1" t="s">
        <v>701</v>
      </c>
      <c r="M227" s="1" t="s">
        <v>158</v>
      </c>
      <c r="N227" s="1" t="s">
        <v>21</v>
      </c>
    </row>
    <row r="228">
      <c r="A228" s="1" t="s">
        <v>705</v>
      </c>
      <c r="B228" s="1" t="s">
        <v>706</v>
      </c>
      <c r="C228" s="1" t="s">
        <v>536</v>
      </c>
      <c r="D228" s="1" t="s">
        <v>686</v>
      </c>
      <c r="E228" s="1" t="s">
        <v>81</v>
      </c>
      <c r="F228" s="1" t="s">
        <v>43</v>
      </c>
      <c r="G228" s="1" t="s">
        <v>20</v>
      </c>
      <c r="H228" s="2" t="str">
        <f>HYPERLINK("https://documenten.awisoftware.nl/UIV definities/0054.xlsx","#0054")</f>
        <v>#0054</v>
      </c>
      <c r="I228" s="1" t="s">
        <v>707</v>
      </c>
      <c r="J228" s="2" t="str">
        <f>HYPERLINK("https://verzekeringskaarten.nl/averoachmea/Avero-Woonhuisverzekering","Opstalverzekering")</f>
        <v>Opstalverzekering</v>
      </c>
      <c r="K228" s="1" t="s">
        <v>22</v>
      </c>
      <c r="L228" s="1" t="s">
        <v>708</v>
      </c>
      <c r="M228" s="1" t="s">
        <v>90</v>
      </c>
      <c r="N228" s="1" t="s">
        <v>21</v>
      </c>
    </row>
    <row r="229">
      <c r="A229" s="1" t="s">
        <v>709</v>
      </c>
      <c r="B229" s="1" t="s">
        <v>710</v>
      </c>
      <c r="C229" s="1" t="s">
        <v>536</v>
      </c>
      <c r="D229" s="1" t="s">
        <v>686</v>
      </c>
      <c r="E229" s="1" t="s">
        <v>81</v>
      </c>
      <c r="F229" s="1" t="s">
        <v>43</v>
      </c>
      <c r="G229" s="1" t="s">
        <v>28</v>
      </c>
      <c r="H229" s="2" t="str">
        <f>HYPERLINK("https://documenten.awisoftware.nl/UIV definities/0207.xlsx","#0207")</f>
        <v>#0207</v>
      </c>
      <c r="I229" s="1" t="s">
        <v>21</v>
      </c>
      <c r="J229" s="2" t="str">
        <f>HYPERLINK("https://verzekeringskaarten.nl/averoachmea/woonhuisverzekering-avero-achmea-particulieropzeker","Opstalverzekering")</f>
        <v>Opstalverzekering</v>
      </c>
      <c r="K229" s="1" t="s">
        <v>22</v>
      </c>
      <c r="L229" s="1" t="s">
        <v>711</v>
      </c>
      <c r="M229" s="1" t="s">
        <v>219</v>
      </c>
      <c r="N229" s="1" t="s">
        <v>21</v>
      </c>
    </row>
    <row r="230">
      <c r="A230" s="1" t="s">
        <v>712</v>
      </c>
      <c r="B230" s="1" t="s">
        <v>713</v>
      </c>
      <c r="C230" s="1" t="s">
        <v>536</v>
      </c>
      <c r="D230" s="1" t="s">
        <v>686</v>
      </c>
      <c r="E230" s="1" t="s">
        <v>179</v>
      </c>
      <c r="F230" s="1" t="s">
        <v>43</v>
      </c>
      <c r="G230" s="1" t="s">
        <v>20</v>
      </c>
      <c r="H230" s="2" t="str">
        <f>HYPERLINK("https://documenten.awisoftware.nl/UIV definities/0107.xlsx","#0107")</f>
        <v>#0107</v>
      </c>
      <c r="I230" s="1" t="s">
        <v>714</v>
      </c>
      <c r="J230" s="2" t="str">
        <f>HYPERLINK("https://verzekeringskaarten.nl/allianz/woonhuisverzekering","Opstalverzekering")</f>
        <v>Opstalverzekering</v>
      </c>
      <c r="K230" s="1" t="s">
        <v>22</v>
      </c>
      <c r="L230" s="1" t="s">
        <v>715</v>
      </c>
      <c r="M230" s="1" t="s">
        <v>86</v>
      </c>
      <c r="N230" s="1" t="s">
        <v>21</v>
      </c>
    </row>
    <row r="231">
      <c r="A231" s="1" t="s">
        <v>716</v>
      </c>
      <c r="B231" s="1" t="s">
        <v>717</v>
      </c>
      <c r="C231" s="1" t="s">
        <v>536</v>
      </c>
      <c r="D231" s="1" t="s">
        <v>686</v>
      </c>
      <c r="E231" s="1" t="s">
        <v>179</v>
      </c>
      <c r="F231" s="1" t="s">
        <v>43</v>
      </c>
      <c r="G231" s="1" t="s">
        <v>28</v>
      </c>
      <c r="H231" s="2" t="str">
        <f>HYPERLINK("https://documenten.awisoftware.nl/UIV definities/0587.xlsx","#0587")</f>
        <v>#0587</v>
      </c>
      <c r="I231" s="1" t="s">
        <v>21</v>
      </c>
      <c r="J231" s="2" t="str">
        <f>HYPERLINK("https://verzekeringskaarten.nl/allianz/allianz-opstalverzekering","Opstalverzekering")</f>
        <v>Opstalverzekering</v>
      </c>
      <c r="K231" s="1" t="s">
        <v>22</v>
      </c>
      <c r="L231" s="1" t="s">
        <v>361</v>
      </c>
      <c r="M231" s="1" t="s">
        <v>289</v>
      </c>
      <c r="N231" s="1" t="s">
        <v>21</v>
      </c>
    </row>
    <row r="232">
      <c r="A232" s="1" t="s">
        <v>718</v>
      </c>
      <c r="B232" s="1" t="s">
        <v>719</v>
      </c>
      <c r="C232" s="1" t="s">
        <v>536</v>
      </c>
      <c r="D232" s="1" t="s">
        <v>686</v>
      </c>
      <c r="E232" s="1" t="s">
        <v>364</v>
      </c>
      <c r="F232" s="1" t="s">
        <v>43</v>
      </c>
      <c r="G232" s="1" t="s">
        <v>28</v>
      </c>
      <c r="H232" s="2" t="str">
        <f>HYPERLINK("https://documenten.awisoftware.nl/UIV definities/0168.xlsx","#0168")</f>
        <v>#0168</v>
      </c>
      <c r="I232" s="1" t="s">
        <v>21</v>
      </c>
      <c r="J232" s="2" t="str">
        <f>HYPERLINK("https://verzekeringskaarten.nl/rhionversicherung/woonhuisverzekering","Opstalverzekering")</f>
        <v>Opstalverzekering</v>
      </c>
      <c r="K232" s="1" t="s">
        <v>22</v>
      </c>
      <c r="L232" s="1" t="s">
        <v>645</v>
      </c>
      <c r="M232" s="1" t="s">
        <v>124</v>
      </c>
      <c r="N232" s="1" t="s">
        <v>21</v>
      </c>
    </row>
    <row r="233">
      <c r="A233" s="1" t="s">
        <v>720</v>
      </c>
      <c r="B233" s="1" t="s">
        <v>721</v>
      </c>
      <c r="C233" s="1" t="s">
        <v>536</v>
      </c>
      <c r="D233" s="1" t="s">
        <v>686</v>
      </c>
      <c r="E233" s="1" t="s">
        <v>92</v>
      </c>
      <c r="F233" s="1" t="s">
        <v>43</v>
      </c>
      <c r="G233" s="1" t="s">
        <v>48</v>
      </c>
      <c r="H233" s="2" t="str">
        <f>HYPERLINK("https://documenten.awisoftware.nl/UIV definities/0224.xlsx","#0224")</f>
        <v>#0224</v>
      </c>
      <c r="I233" s="1" t="s">
        <v>21</v>
      </c>
      <c r="J233" s="2" t="str">
        <f>HYPERLINK("https://verzekeringskaarten.nl/unigarant/unigarant-woonverzekering-opstal","Opstal")</f>
        <v>Opstal</v>
      </c>
      <c r="K233" s="1" t="s">
        <v>22</v>
      </c>
      <c r="L233" s="1" t="s">
        <v>648</v>
      </c>
      <c r="M233" s="1" t="s">
        <v>152</v>
      </c>
      <c r="N233" s="1" t="s">
        <v>21</v>
      </c>
    </row>
    <row r="234">
      <c r="A234" s="1" t="s">
        <v>722</v>
      </c>
      <c r="B234" s="1" t="s">
        <v>723</v>
      </c>
      <c r="C234" s="1" t="s">
        <v>536</v>
      </c>
      <c r="D234" s="1" t="s">
        <v>724</v>
      </c>
      <c r="E234" s="1" t="s">
        <v>42</v>
      </c>
      <c r="F234" s="1" t="s">
        <v>43</v>
      </c>
      <c r="G234" s="1" t="s">
        <v>34</v>
      </c>
      <c r="H234" s="2" t="str">
        <f>HYPERLINK("https://documenten.awisoftware.nl/UIV definities/0476.xlsx","#0476")</f>
        <v>#0476</v>
      </c>
      <c r="I234" s="1" t="s">
        <v>21</v>
      </c>
      <c r="J234" s="1" t="s">
        <v>60</v>
      </c>
      <c r="K234" s="1" t="s">
        <v>22</v>
      </c>
      <c r="L234" s="1" t="s">
        <v>725</v>
      </c>
      <c r="M234" s="1" t="s">
        <v>167</v>
      </c>
      <c r="N234" s="1" t="s">
        <v>21</v>
      </c>
    </row>
    <row r="235">
      <c r="A235" s="1" t="s">
        <v>726</v>
      </c>
      <c r="B235" s="1" t="s">
        <v>727</v>
      </c>
      <c r="C235" s="1" t="s">
        <v>536</v>
      </c>
      <c r="D235" s="1" t="s">
        <v>724</v>
      </c>
      <c r="E235" s="1" t="s">
        <v>53</v>
      </c>
      <c r="F235" s="1" t="s">
        <v>43</v>
      </c>
      <c r="G235" s="1" t="s">
        <v>20</v>
      </c>
      <c r="H235" s="2" t="str">
        <f>HYPERLINK("https://documenten.awisoftware.nl/UIV definities/0078.xlsx","#0078")</f>
        <v>#0078</v>
      </c>
      <c r="I235" s="1" t="s">
        <v>21</v>
      </c>
      <c r="J235" s="2" t="str">
        <f>HYPERLINK("https://verzekeringskaarten.nl/asr/recreatiewoningverzekering","Recreatiewoningverzekering")</f>
        <v>Recreatiewoningverzekering</v>
      </c>
      <c r="K235" s="1" t="s">
        <v>22</v>
      </c>
      <c r="L235" s="1" t="s">
        <v>728</v>
      </c>
      <c r="M235" s="1" t="s">
        <v>55</v>
      </c>
      <c r="N235" s="1" t="s">
        <v>21</v>
      </c>
    </row>
    <row r="236">
      <c r="A236" s="1" t="s">
        <v>56</v>
      </c>
      <c r="B236" s="1" t="s">
        <v>729</v>
      </c>
      <c r="C236" s="1" t="s">
        <v>536</v>
      </c>
      <c r="D236" s="1" t="s">
        <v>724</v>
      </c>
      <c r="E236" s="1" t="s">
        <v>129</v>
      </c>
      <c r="F236" s="1" t="s">
        <v>43</v>
      </c>
      <c r="G236" s="1" t="s">
        <v>59</v>
      </c>
      <c r="H236" s="2" t="str">
        <f>HYPERLINK("https://documenten.awisoftware.nl/UIV definities/.xlsx","")</f>
      </c>
      <c r="I236" s="1" t="s">
        <v>21</v>
      </c>
      <c r="J236" s="2" t="str">
        <f>HYPERLINK("https://verzekeringskaarten.nl/vvaa/VvAA-recreatiewoningverzekering","Recreatiewoningverzekering")</f>
        <v>Recreatiewoningverzekering</v>
      </c>
      <c r="K236" s="1" t="s">
        <v>22</v>
      </c>
      <c r="L236" s="1" t="s">
        <v>730</v>
      </c>
      <c r="M236" s="1" t="s">
        <v>62</v>
      </c>
      <c r="N236" s="1" t="s">
        <v>21</v>
      </c>
    </row>
    <row r="237">
      <c r="A237" s="1" t="s">
        <v>731</v>
      </c>
      <c r="B237" s="1" t="s">
        <v>732</v>
      </c>
      <c r="C237" s="1" t="s">
        <v>733</v>
      </c>
      <c r="D237" s="1" t="s">
        <v>734</v>
      </c>
      <c r="E237" s="1" t="s">
        <v>42</v>
      </c>
      <c r="F237" s="1" t="s">
        <v>43</v>
      </c>
      <c r="G237" s="1" t="s">
        <v>48</v>
      </c>
      <c r="H237" s="2" t="str">
        <f>HYPERLINK("https://documenten.awisoftware.nl/UIV definities/0085.xlsx","#0085")</f>
        <v>#0085</v>
      </c>
      <c r="I237" s="1" t="s">
        <v>21</v>
      </c>
      <c r="J237" s="2" t="str">
        <f>HYPERLINK("https://verzekeringskaarten.nl/zevenwouden/Aansprakelijkheidsverzekering","Aansprakelijkheidsverzekering")</f>
        <v>Aansprakelijkheidsverzekering</v>
      </c>
      <c r="K237" s="1" t="s">
        <v>22</v>
      </c>
      <c r="L237" s="1" t="s">
        <v>735</v>
      </c>
      <c r="M237" s="1" t="s">
        <v>50</v>
      </c>
      <c r="N237" s="1" t="s">
        <v>21</v>
      </c>
    </row>
    <row r="238">
      <c r="A238" s="1" t="s">
        <v>736</v>
      </c>
      <c r="B238" s="1" t="s">
        <v>737</v>
      </c>
      <c r="C238" s="1" t="s">
        <v>733</v>
      </c>
      <c r="D238" s="1" t="s">
        <v>734</v>
      </c>
      <c r="E238" s="1" t="s">
        <v>42</v>
      </c>
      <c r="F238" s="1" t="s">
        <v>43</v>
      </c>
      <c r="G238" s="1" t="s">
        <v>34</v>
      </c>
      <c r="H238" s="2" t="str">
        <f>HYPERLINK("https://documenten.awisoftware.nl/UIV definities/0280.xlsx","#0280")</f>
        <v>#0280</v>
      </c>
      <c r="I238" s="1" t="s">
        <v>21</v>
      </c>
      <c r="J238" s="2" t="str">
        <f>HYPERLINK("https://verzekeringskaarten.nl/zevenwouden/aansprakelijkheid-particulier-uit-thuis","Aansprakelijkheidsverzekering")</f>
        <v>Aansprakelijkheidsverzekering</v>
      </c>
      <c r="K238" s="1" t="s">
        <v>22</v>
      </c>
      <c r="L238" s="1" t="s">
        <v>738</v>
      </c>
      <c r="M238" s="1" t="s">
        <v>272</v>
      </c>
      <c r="N238" s="1" t="s">
        <v>21</v>
      </c>
    </row>
    <row r="239">
      <c r="A239" s="1" t="s">
        <v>739</v>
      </c>
      <c r="B239" s="1" t="s">
        <v>740</v>
      </c>
      <c r="C239" s="1" t="s">
        <v>733</v>
      </c>
      <c r="D239" s="1" t="s">
        <v>734</v>
      </c>
      <c r="E239" s="1" t="s">
        <v>53</v>
      </c>
      <c r="F239" s="1" t="s">
        <v>43</v>
      </c>
      <c r="G239" s="1" t="s">
        <v>28</v>
      </c>
      <c r="H239" s="2" t="str">
        <f>HYPERLINK("https://documenten.awisoftware.nl/UIV definities/0325.xlsx","#0325")</f>
        <v>#0325</v>
      </c>
      <c r="I239" s="1" t="s">
        <v>741</v>
      </c>
      <c r="J239" s="2" t="str">
        <f>HYPERLINK("https://verzekeringskaarten.nl/asr/Aansprakelijkheidsverzekering","Aansprakelijkheidsverzekering")</f>
        <v>Aansprakelijkheidsverzekering</v>
      </c>
      <c r="K239" s="1" t="s">
        <v>22</v>
      </c>
      <c r="L239" s="1" t="s">
        <v>622</v>
      </c>
      <c r="M239" s="1" t="s">
        <v>149</v>
      </c>
      <c r="N239" s="1" t="s">
        <v>21</v>
      </c>
    </row>
    <row r="240">
      <c r="A240" s="1" t="s">
        <v>56</v>
      </c>
      <c r="B240" s="1" t="s">
        <v>742</v>
      </c>
      <c r="C240" s="1" t="s">
        <v>733</v>
      </c>
      <c r="D240" s="1" t="s">
        <v>734</v>
      </c>
      <c r="E240" s="1" t="s">
        <v>58</v>
      </c>
      <c r="F240" s="1" t="s">
        <v>43</v>
      </c>
      <c r="G240" s="1" t="s">
        <v>59</v>
      </c>
      <c r="H240" s="2" t="str">
        <f>HYPERLINK("https://documenten.awisoftware.nl/UIV definities/.xlsx","")</f>
      </c>
      <c r="I240" s="1" t="s">
        <v>21</v>
      </c>
      <c r="J240" s="2" t="str">
        <f>HYPERLINK("https://verzekeringskaarten.nl/vrieling/aansprakelijkheidsverzekering-particulier","Aansprakelijkheidsverzekering voor Particulieren")</f>
        <v>Aansprakelijkheidsverzekering voor Particulieren</v>
      </c>
      <c r="K240" s="1" t="s">
        <v>22</v>
      </c>
      <c r="L240" s="1" t="s">
        <v>61</v>
      </c>
      <c r="M240" s="1" t="s">
        <v>62</v>
      </c>
      <c r="N240" s="1" t="s">
        <v>21</v>
      </c>
    </row>
    <row r="241">
      <c r="A241" s="1" t="s">
        <v>56</v>
      </c>
      <c r="B241" s="1" t="s">
        <v>743</v>
      </c>
      <c r="C241" s="1" t="s">
        <v>733</v>
      </c>
      <c r="D241" s="1" t="s">
        <v>734</v>
      </c>
      <c r="E241" s="1" t="s">
        <v>262</v>
      </c>
      <c r="F241" s="1" t="s">
        <v>43</v>
      </c>
      <c r="G241" s="1" t="s">
        <v>59</v>
      </c>
      <c r="H241" s="2" t="str">
        <f>HYPERLINK("https://documenten.awisoftware.nl/UIV definities/.xlsx","")</f>
      </c>
      <c r="I241" s="1" t="s">
        <v>744</v>
      </c>
      <c r="J241" s="2" t="str">
        <f>HYPERLINK("https://verzekeringskaarten.nl/bovemij/aansprakelijkheidsverzekering-white-label","Aansprakelijkheidsverzekering")</f>
        <v>Aansprakelijkheidsverzekering</v>
      </c>
      <c r="K241" s="1" t="s">
        <v>22</v>
      </c>
      <c r="L241" s="1" t="s">
        <v>745</v>
      </c>
      <c r="M241" s="1" t="s">
        <v>62</v>
      </c>
      <c r="N241" s="1" t="s">
        <v>21</v>
      </c>
    </row>
    <row r="242">
      <c r="A242" s="1" t="s">
        <v>746</v>
      </c>
      <c r="B242" s="1" t="s">
        <v>747</v>
      </c>
      <c r="C242" s="1" t="s">
        <v>733</v>
      </c>
      <c r="D242" s="1" t="s">
        <v>734</v>
      </c>
      <c r="E242" s="1" t="s">
        <v>65</v>
      </c>
      <c r="F242" s="1" t="s">
        <v>43</v>
      </c>
      <c r="G242" s="1" t="s">
        <v>20</v>
      </c>
      <c r="H242" s="2" t="str">
        <f>HYPERLINK("https://documenten.awisoftware.nl/UIV definities/.xlsx","")</f>
      </c>
      <c r="I242" s="1" t="s">
        <v>21</v>
      </c>
      <c r="J242" s="2" t="str">
        <f>HYPERLINK("https://verzekeringskaarten.nl/myguardiangroup/aansprakelijkheidsverzekering","Aansprakelijkheidsverzekering")</f>
        <v>Aansprakelijkheidsverzekering</v>
      </c>
      <c r="K242" s="1" t="s">
        <v>22</v>
      </c>
      <c r="L242" s="1" t="s">
        <v>66</v>
      </c>
      <c r="M242" s="1" t="s">
        <v>24</v>
      </c>
      <c r="N242" s="1" t="s">
        <v>21</v>
      </c>
    </row>
    <row r="243">
      <c r="A243" s="1" t="s">
        <v>748</v>
      </c>
      <c r="B243" s="1" t="s">
        <v>749</v>
      </c>
      <c r="C243" s="1" t="s">
        <v>733</v>
      </c>
      <c r="D243" s="1" t="s">
        <v>734</v>
      </c>
      <c r="E243" s="1" t="s">
        <v>69</v>
      </c>
      <c r="F243" s="1" t="s">
        <v>43</v>
      </c>
      <c r="G243" s="1" t="s">
        <v>28</v>
      </c>
      <c r="H243" s="2" t="str">
        <f>HYPERLINK("https://documenten.awisoftware.nl/UIV definities/0084.xlsx","#0084")</f>
        <v>#0084</v>
      </c>
      <c r="I243" s="1" t="s">
        <v>750</v>
      </c>
      <c r="J243" s="2" t="str">
        <f>HYPERLINK("https://verzekeringskaarten.nl/nationale-nederlanden/aansprakelijkheidsverzekering-particulier","Aansprakelijkheidsverzekering")</f>
        <v>Aansprakelijkheidsverzekering</v>
      </c>
      <c r="K243" s="1" t="s">
        <v>22</v>
      </c>
      <c r="L243" s="1" t="s">
        <v>494</v>
      </c>
      <c r="M243" s="1" t="s">
        <v>149</v>
      </c>
      <c r="N243" s="1" t="s">
        <v>21</v>
      </c>
    </row>
    <row r="244">
      <c r="A244" s="1" t="s">
        <v>751</v>
      </c>
      <c r="B244" s="1" t="s">
        <v>752</v>
      </c>
      <c r="C244" s="1" t="s">
        <v>733</v>
      </c>
      <c r="D244" s="1" t="s">
        <v>734</v>
      </c>
      <c r="E244" s="1" t="s">
        <v>73</v>
      </c>
      <c r="F244" s="1" t="s">
        <v>43</v>
      </c>
      <c r="G244" s="1" t="s">
        <v>20</v>
      </c>
      <c r="H244" s="2" t="str">
        <f>HYPERLINK("https://documenten.awisoftware.nl/UIV definities/0110.xlsx","#0110")</f>
        <v>#0110</v>
      </c>
      <c r="I244" s="1" t="s">
        <v>753</v>
      </c>
      <c r="J244" s="2" t="str">
        <f>HYPERLINK("https://verzekeringskaarten.nl/goudse/Aansprakelijkheidsverzekering-Particulieren","Aansprakelijkheidsverzekering")</f>
        <v>Aansprakelijkheidsverzekering</v>
      </c>
      <c r="K244" s="1" t="s">
        <v>22</v>
      </c>
      <c r="L244" s="1" t="s">
        <v>754</v>
      </c>
      <c r="M244" s="1" t="s">
        <v>75</v>
      </c>
      <c r="N244" s="1" t="s">
        <v>21</v>
      </c>
    </row>
    <row r="245">
      <c r="A245" s="1" t="s">
        <v>755</v>
      </c>
      <c r="B245" s="1" t="s">
        <v>756</v>
      </c>
      <c r="C245" s="1" t="s">
        <v>733</v>
      </c>
      <c r="D245" s="1" t="s">
        <v>734</v>
      </c>
      <c r="E245" s="1" t="s">
        <v>78</v>
      </c>
      <c r="F245" s="1" t="s">
        <v>43</v>
      </c>
      <c r="G245" s="1" t="s">
        <v>20</v>
      </c>
      <c r="H245" s="2" t="str">
        <f>HYPERLINK("https://documenten.awisoftware.nl/UIV definities/0111.xlsx","#0111")</f>
        <v>#0111</v>
      </c>
      <c r="I245" s="1" t="s">
        <v>753</v>
      </c>
      <c r="J245" s="2" t="str">
        <f>HYPERLINK("https://verzekeringskaarten.nl/dezeeuwse/aansprakelijkheidsverzekering-particulieren","Aansprakelijkheidsverzekering")</f>
        <v>Aansprakelijkheidsverzekering</v>
      </c>
      <c r="K245" s="1" t="s">
        <v>22</v>
      </c>
      <c r="L245" s="1" t="s">
        <v>754</v>
      </c>
      <c r="M245" s="1" t="s">
        <v>158</v>
      </c>
      <c r="N245" s="1" t="s">
        <v>21</v>
      </c>
    </row>
    <row r="246">
      <c r="A246" s="1" t="s">
        <v>757</v>
      </c>
      <c r="B246" s="1" t="s">
        <v>758</v>
      </c>
      <c r="C246" s="1" t="s">
        <v>733</v>
      </c>
      <c r="D246" s="1" t="s">
        <v>734</v>
      </c>
      <c r="E246" s="1" t="s">
        <v>81</v>
      </c>
      <c r="F246" s="1" t="s">
        <v>43</v>
      </c>
      <c r="G246" s="1" t="s">
        <v>20</v>
      </c>
      <c r="H246" s="2" t="str">
        <f>HYPERLINK("https://documenten.awisoftware.nl/UIV definities/0086.xlsx","#0086")</f>
        <v>#0086</v>
      </c>
      <c r="I246" s="1" t="s">
        <v>759</v>
      </c>
      <c r="J246" s="2" t="str">
        <f>HYPERLINK("https://verzekeringskaarten.nl/averoachmea/Avero-Aansprakelijkheidsverzekering","Aansprakelijkheidsverzekering")</f>
        <v>Aansprakelijkheidsverzekering</v>
      </c>
      <c r="K246" s="1" t="s">
        <v>22</v>
      </c>
      <c r="L246" s="1" t="s">
        <v>760</v>
      </c>
      <c r="M246" s="1" t="s">
        <v>30</v>
      </c>
      <c r="N246" s="1" t="s">
        <v>21</v>
      </c>
    </row>
    <row r="247">
      <c r="A247" s="1" t="s">
        <v>761</v>
      </c>
      <c r="B247" s="1" t="s">
        <v>762</v>
      </c>
      <c r="C247" s="1" t="s">
        <v>733</v>
      </c>
      <c r="D247" s="1" t="s">
        <v>734</v>
      </c>
      <c r="E247" s="1" t="s">
        <v>81</v>
      </c>
      <c r="F247" s="1" t="s">
        <v>43</v>
      </c>
      <c r="G247" s="1" t="s">
        <v>28</v>
      </c>
      <c r="H247" s="2" t="str">
        <f>HYPERLINK("https://documenten.awisoftware.nl/UIV definities/0203.xlsx","#0203")</f>
        <v>#0203</v>
      </c>
      <c r="I247" s="1" t="s">
        <v>21</v>
      </c>
      <c r="J247" s="2" t="str">
        <f>HYPERLINK("https://verzekeringskaarten.nl/averoachmea/aansprakelijkheidsverzekering-particulieropzeker","Aansprakelijkheidsverzekering")</f>
        <v>Aansprakelijkheidsverzekering</v>
      </c>
      <c r="K247" s="1" t="s">
        <v>22</v>
      </c>
      <c r="L247" s="1" t="s">
        <v>763</v>
      </c>
      <c r="M247" s="1" t="s">
        <v>219</v>
      </c>
      <c r="N247" s="1" t="s">
        <v>21</v>
      </c>
    </row>
    <row r="248">
      <c r="A248" s="1" t="s">
        <v>764</v>
      </c>
      <c r="B248" s="1" t="s">
        <v>765</v>
      </c>
      <c r="C248" s="1" t="s">
        <v>733</v>
      </c>
      <c r="D248" s="1" t="s">
        <v>734</v>
      </c>
      <c r="E248" s="1" t="s">
        <v>179</v>
      </c>
      <c r="F248" s="1" t="s">
        <v>43</v>
      </c>
      <c r="G248" s="1" t="s">
        <v>20</v>
      </c>
      <c r="H248" s="2" t="str">
        <f>HYPERLINK("https://documenten.awisoftware.nl/UIV definities/0112.xlsx","#0112")</f>
        <v>#0112</v>
      </c>
      <c r="I248" s="1" t="s">
        <v>766</v>
      </c>
      <c r="J248" s="2" t="str">
        <f>HYPERLINK("https://verzekeringskaarten.nl/allianz/aansprakelijkheidsverzekering","Aansprakelijkheidsverzekering")</f>
        <v>Aansprakelijkheidsverzekering</v>
      </c>
      <c r="K248" s="1" t="s">
        <v>22</v>
      </c>
      <c r="L248" s="1" t="s">
        <v>358</v>
      </c>
      <c r="M248" s="1" t="s">
        <v>86</v>
      </c>
      <c r="N248" s="1" t="s">
        <v>21</v>
      </c>
    </row>
    <row r="249">
      <c r="A249" s="1" t="s">
        <v>767</v>
      </c>
      <c r="B249" s="1" t="s">
        <v>768</v>
      </c>
      <c r="C249" s="1" t="s">
        <v>733</v>
      </c>
      <c r="D249" s="1" t="s">
        <v>734</v>
      </c>
      <c r="E249" s="1" t="s">
        <v>179</v>
      </c>
      <c r="F249" s="1" t="s">
        <v>43</v>
      </c>
      <c r="G249" s="1" t="s">
        <v>28</v>
      </c>
      <c r="H249" s="2" t="str">
        <f>HYPERLINK("https://documenten.awisoftware.nl/UIV definities/0586.xlsx","#0586")</f>
        <v>#0586</v>
      </c>
      <c r="I249" s="1" t="s">
        <v>21</v>
      </c>
      <c r="J249" s="2" t="str">
        <f>HYPERLINK("https://verzekeringskaarten.nl/allianz/aansprakelijkheidsverzekering-allianz","Aansprakelijkheid")</f>
        <v>Aansprakelijkheid</v>
      </c>
      <c r="K249" s="1" t="s">
        <v>22</v>
      </c>
      <c r="L249" s="1" t="s">
        <v>361</v>
      </c>
      <c r="M249" s="1" t="s">
        <v>289</v>
      </c>
      <c r="N249" s="1" t="s">
        <v>21</v>
      </c>
    </row>
    <row r="250">
      <c r="A250" s="1" t="s">
        <v>769</v>
      </c>
      <c r="B250" s="1" t="s">
        <v>770</v>
      </c>
      <c r="C250" s="1" t="s">
        <v>733</v>
      </c>
      <c r="D250" s="1" t="s">
        <v>734</v>
      </c>
      <c r="E250" s="1" t="s">
        <v>364</v>
      </c>
      <c r="F250" s="1" t="s">
        <v>43</v>
      </c>
      <c r="G250" s="1" t="s">
        <v>28</v>
      </c>
      <c r="H250" s="2" t="str">
        <f>HYPERLINK("https://documenten.awisoftware.nl/UIV definities/0170.xlsx","#0170")</f>
        <v>#0170</v>
      </c>
      <c r="I250" s="1" t="s">
        <v>21</v>
      </c>
      <c r="J250" s="2" t="str">
        <f>HYPERLINK("https://verzekeringskaarten.nl/rhionversicherung/aansprakelijkheid-particulier","Aansprakelijkheidsverzekering")</f>
        <v>Aansprakelijkheidsverzekering</v>
      </c>
      <c r="K250" s="1" t="s">
        <v>22</v>
      </c>
      <c r="L250" s="1" t="s">
        <v>645</v>
      </c>
      <c r="M250" s="1" t="s">
        <v>124</v>
      </c>
      <c r="N250" s="1" t="s">
        <v>21</v>
      </c>
    </row>
    <row r="251">
      <c r="A251" s="1" t="s">
        <v>771</v>
      </c>
      <c r="B251" s="1" t="s">
        <v>772</v>
      </c>
      <c r="C251" s="1" t="s">
        <v>733</v>
      </c>
      <c r="D251" s="1" t="s">
        <v>734</v>
      </c>
      <c r="E251" s="1" t="s">
        <v>92</v>
      </c>
      <c r="F251" s="1" t="s">
        <v>43</v>
      </c>
      <c r="G251" s="1" t="s">
        <v>48</v>
      </c>
      <c r="H251" s="2" t="str">
        <f>HYPERLINK("https://documenten.awisoftware.nl/UIV definities/0233.xlsx","#0233")</f>
        <v>#0233</v>
      </c>
      <c r="I251" s="1" t="s">
        <v>21</v>
      </c>
      <c r="J251" s="2" t="str">
        <f>HYPERLINK("https://verzekeringskaarten.nl/unigarant/unigarant-woonverzekering-aansprakelijkheid","Aansprakelijkheid")</f>
        <v>Aansprakelijkheid</v>
      </c>
      <c r="K251" s="1" t="s">
        <v>22</v>
      </c>
      <c r="L251" s="1" t="s">
        <v>648</v>
      </c>
      <c r="M251" s="1" t="s">
        <v>152</v>
      </c>
      <c r="N251" s="1" t="s">
        <v>21</v>
      </c>
    </row>
    <row r="252">
      <c r="A252" s="1" t="s">
        <v>773</v>
      </c>
      <c r="B252" s="1" t="s">
        <v>774</v>
      </c>
      <c r="C252" s="1" t="s">
        <v>733</v>
      </c>
      <c r="D252" s="1" t="s">
        <v>775</v>
      </c>
      <c r="E252" s="1" t="s">
        <v>18</v>
      </c>
      <c r="F252" s="1" t="s">
        <v>19</v>
      </c>
      <c r="G252" s="1" t="s">
        <v>20</v>
      </c>
      <c r="H252" s="2" t="str">
        <f>HYPERLINK("https://documenten.awisoftware.nl/UIV definities/.xlsx","")</f>
      </c>
      <c r="I252" s="1" t="s">
        <v>21</v>
      </c>
      <c r="J252" s="2" t="str">
        <f>HYPERLINK("https://verzekeringskaarten.nl/aig/pi","Beroepsaansprakelijkheidsverzekering")</f>
        <v>Beroepsaansprakelijkheidsverzekering</v>
      </c>
      <c r="K252" s="1" t="s">
        <v>22</v>
      </c>
      <c r="L252" s="1" t="s">
        <v>101</v>
      </c>
      <c r="M252" s="1" t="s">
        <v>272</v>
      </c>
      <c r="N252" s="1" t="s">
        <v>21</v>
      </c>
    </row>
    <row r="253">
      <c r="A253" s="1" t="s">
        <v>776</v>
      </c>
      <c r="B253" s="1" t="s">
        <v>777</v>
      </c>
      <c r="C253" s="1" t="s">
        <v>733</v>
      </c>
      <c r="D253" s="1" t="s">
        <v>775</v>
      </c>
      <c r="E253" s="1" t="s">
        <v>53</v>
      </c>
      <c r="F253" s="1" t="s">
        <v>19</v>
      </c>
      <c r="G253" s="1" t="s">
        <v>28</v>
      </c>
      <c r="H253" s="2" t="str">
        <f>HYPERLINK("https://documenten.awisoftware.nl/UIV definities/0331.xlsx","#0331")</f>
        <v>#0331</v>
      </c>
      <c r="I253" s="1" t="s">
        <v>21</v>
      </c>
      <c r="J253" s="2" t="str">
        <f>HYPERLINK("https://verzekeringskaarten.nl/asr/aansprakelijkheidverzekering-voor-bedrijven","Bedrijfsaansprakelijkheidsverzekering")</f>
        <v>Bedrijfsaansprakelijkheidsverzekering</v>
      </c>
      <c r="K253" s="1" t="s">
        <v>22</v>
      </c>
      <c r="L253" s="1" t="s">
        <v>667</v>
      </c>
      <c r="M253" s="1" t="s">
        <v>114</v>
      </c>
      <c r="N253" s="1" t="s">
        <v>21</v>
      </c>
    </row>
    <row r="254">
      <c r="A254" s="1" t="s">
        <v>778</v>
      </c>
      <c r="B254" s="1" t="s">
        <v>779</v>
      </c>
      <c r="C254" s="1" t="s">
        <v>733</v>
      </c>
      <c r="D254" s="1" t="s">
        <v>775</v>
      </c>
      <c r="E254" s="1" t="s">
        <v>27</v>
      </c>
      <c r="F254" s="1" t="s">
        <v>19</v>
      </c>
      <c r="G254" s="1" t="s">
        <v>28</v>
      </c>
      <c r="H254" s="2" t="str">
        <f>HYPERLINK("https://documenten.awisoftware.nl/UIV definities/0514.xlsx","#0514")</f>
        <v>#0514</v>
      </c>
      <c r="I254" s="1" t="s">
        <v>21</v>
      </c>
      <c r="J254" s="2" t="str">
        <f>HYPERLINK("https://verzekeringskaarten.nl/amlin/avb","Bedrijfsaansprakelijkheidsverzekering")</f>
        <v>Bedrijfsaansprakelijkheidsverzekering</v>
      </c>
      <c r="K254" s="1" t="s">
        <v>96</v>
      </c>
      <c r="L254" s="1" t="s">
        <v>21</v>
      </c>
      <c r="M254" s="1" t="s">
        <v>50</v>
      </c>
      <c r="N254" s="1" t="s">
        <v>21</v>
      </c>
    </row>
    <row r="255">
      <c r="A255" s="1" t="s">
        <v>780</v>
      </c>
      <c r="B255" s="1" t="s">
        <v>781</v>
      </c>
      <c r="C255" s="1" t="s">
        <v>733</v>
      </c>
      <c r="D255" s="1" t="s">
        <v>775</v>
      </c>
      <c r="E255" s="1" t="s">
        <v>107</v>
      </c>
      <c r="F255" s="1" t="s">
        <v>19</v>
      </c>
      <c r="G255" s="1" t="s">
        <v>34</v>
      </c>
      <c r="H255" s="1" t="s">
        <v>413</v>
      </c>
      <c r="I255" s="1" t="s">
        <v>21</v>
      </c>
      <c r="J255" s="1" t="s">
        <v>21</v>
      </c>
      <c r="K255" s="1" t="s">
        <v>22</v>
      </c>
      <c r="L255" s="1" t="s">
        <v>782</v>
      </c>
      <c r="M255" s="1" t="s">
        <v>272</v>
      </c>
      <c r="N255" s="1" t="s">
        <v>21</v>
      </c>
    </row>
    <row r="256">
      <c r="A256" s="1" t="s">
        <v>783</v>
      </c>
      <c r="B256" s="1" t="s">
        <v>784</v>
      </c>
      <c r="C256" s="1" t="s">
        <v>733</v>
      </c>
      <c r="D256" s="1" t="s">
        <v>775</v>
      </c>
      <c r="E256" s="1" t="s">
        <v>69</v>
      </c>
      <c r="F256" s="1" t="s">
        <v>19</v>
      </c>
      <c r="G256" s="1" t="s">
        <v>28</v>
      </c>
      <c r="H256" s="1" t="s">
        <v>413</v>
      </c>
      <c r="I256" s="1" t="s">
        <v>21</v>
      </c>
      <c r="J256" s="1" t="s">
        <v>60</v>
      </c>
      <c r="K256" s="1" t="s">
        <v>22</v>
      </c>
      <c r="L256" s="1" t="s">
        <v>785</v>
      </c>
      <c r="M256" s="1" t="s">
        <v>55</v>
      </c>
      <c r="N256" s="1" t="s">
        <v>21</v>
      </c>
    </row>
    <row r="257">
      <c r="A257" s="1" t="s">
        <v>786</v>
      </c>
      <c r="B257" s="1" t="s">
        <v>787</v>
      </c>
      <c r="C257" s="1" t="s">
        <v>733</v>
      </c>
      <c r="D257" s="1" t="s">
        <v>775</v>
      </c>
      <c r="E257" s="1" t="s">
        <v>81</v>
      </c>
      <c r="F257" s="1" t="s">
        <v>19</v>
      </c>
      <c r="G257" s="1" t="s">
        <v>28</v>
      </c>
      <c r="H257" s="2" t="str">
        <f>HYPERLINK("https://documenten.awisoftware.nl/UIV definities/0368.xlsx","#0368")</f>
        <v>#0368</v>
      </c>
      <c r="I257" s="1" t="s">
        <v>21</v>
      </c>
      <c r="J257" s="2" t="str">
        <f>HYPERLINK("https://verzekeringskaarten.nl/averoachmea/avero-achmea-bedrijfactiefpolis-aansprakelijkheid","Bedrijfsaansprakelijkheidsverzekering")</f>
        <v>Bedrijfsaansprakelijkheidsverzekering</v>
      </c>
      <c r="K257" s="1" t="s">
        <v>96</v>
      </c>
      <c r="L257" s="1" t="s">
        <v>21</v>
      </c>
      <c r="M257" s="1" t="s">
        <v>90</v>
      </c>
      <c r="N257" s="1" t="s">
        <v>21</v>
      </c>
    </row>
    <row r="258">
      <c r="A258" s="1" t="s">
        <v>788</v>
      </c>
      <c r="B258" s="1" t="s">
        <v>789</v>
      </c>
      <c r="C258" s="1" t="s">
        <v>733</v>
      </c>
      <c r="D258" s="1" t="s">
        <v>775</v>
      </c>
      <c r="E258" s="1" t="s">
        <v>179</v>
      </c>
      <c r="F258" s="1" t="s">
        <v>19</v>
      </c>
      <c r="G258" s="1" t="s">
        <v>28</v>
      </c>
      <c r="H258" s="2" t="str">
        <f>HYPERLINK("https://documenten.awisoftware.nl/UIV definities/0543.xlsx","#0543")</f>
        <v>#0543</v>
      </c>
      <c r="I258" s="1" t="s">
        <v>21</v>
      </c>
      <c r="J258" s="2" t="str">
        <f>HYPERLINK("https://verzekeringskaarten.nl/allianz/bedrijfsaansprakelijkheidsverzekering","Bedrijfsaansprakelijkheidsverzekering")</f>
        <v>Bedrijfsaansprakelijkheidsverzekering</v>
      </c>
      <c r="K258" s="1" t="s">
        <v>96</v>
      </c>
      <c r="L258" s="1" t="s">
        <v>21</v>
      </c>
      <c r="M258" s="1" t="s">
        <v>50</v>
      </c>
      <c r="N258" s="1" t="s">
        <v>21</v>
      </c>
    </row>
    <row r="259">
      <c r="A259" s="1" t="s">
        <v>790</v>
      </c>
      <c r="B259" s="1" t="s">
        <v>791</v>
      </c>
      <c r="C259" s="1" t="s">
        <v>733</v>
      </c>
      <c r="D259" s="1" t="s">
        <v>775</v>
      </c>
      <c r="E259" s="1" t="s">
        <v>364</v>
      </c>
      <c r="F259" s="1" t="s">
        <v>19</v>
      </c>
      <c r="G259" s="1" t="s">
        <v>34</v>
      </c>
      <c r="H259" s="2" t="str">
        <f>HYPERLINK("https://documenten.awisoftware.nl/UIV definities/0519.xlsx","#0519")</f>
        <v>#0519</v>
      </c>
      <c r="I259" s="1" t="s">
        <v>21</v>
      </c>
      <c r="J259" s="2" t="str">
        <f>HYPERLINK("https://verzekeringskaarten.nl/public_cards/rhionversicherung/aansprakelijkheidsverzekering-voor-bedrijven.html","Bedrijfsaansprakelijkheidsverzekering")</f>
        <v>Bedrijfsaansprakelijkheidsverzekering</v>
      </c>
      <c r="K259" s="1" t="s">
        <v>22</v>
      </c>
      <c r="L259" s="1" t="s">
        <v>558</v>
      </c>
      <c r="M259" s="1" t="s">
        <v>45</v>
      </c>
      <c r="N259" s="1" t="s">
        <v>21</v>
      </c>
    </row>
    <row r="260">
      <c r="A260" s="1" t="s">
        <v>792</v>
      </c>
      <c r="B260" s="1" t="s">
        <v>793</v>
      </c>
      <c r="C260" s="1" t="s">
        <v>733</v>
      </c>
      <c r="D260" s="1" t="s">
        <v>794</v>
      </c>
      <c r="E260" s="1" t="s">
        <v>27</v>
      </c>
      <c r="F260" s="1" t="s">
        <v>19</v>
      </c>
      <c r="G260" s="1" t="s">
        <v>28</v>
      </c>
      <c r="H260" s="2" t="str">
        <f>HYPERLINK("https://documenten.awisoftware.nl/UIV definities/0515.xlsx","#0515")</f>
        <v>#0515</v>
      </c>
      <c r="I260" s="1" t="s">
        <v>21</v>
      </c>
      <c r="J260" s="2" t="str">
        <f>HYPERLINK("https://verzekeringskaarten.nl/amlin/bav","Beroepsaansprakelijkheidsverzekering")</f>
        <v>Beroepsaansprakelijkheidsverzekering</v>
      </c>
      <c r="K260" s="1" t="s">
        <v>96</v>
      </c>
      <c r="L260" s="1" t="s">
        <v>21</v>
      </c>
      <c r="M260" s="1" t="s">
        <v>90</v>
      </c>
      <c r="N260" s="1" t="s">
        <v>21</v>
      </c>
    </row>
    <row r="261">
      <c r="A261" s="1" t="s">
        <v>795</v>
      </c>
      <c r="B261" s="1" t="s">
        <v>796</v>
      </c>
      <c r="C261" s="1" t="s">
        <v>733</v>
      </c>
      <c r="D261" s="1" t="s">
        <v>794</v>
      </c>
      <c r="E261" s="1" t="s">
        <v>33</v>
      </c>
      <c r="F261" s="1" t="s">
        <v>19</v>
      </c>
      <c r="G261" s="1" t="s">
        <v>34</v>
      </c>
      <c r="H261" s="2" t="str">
        <f>HYPERLINK("https://documenten.awisoftware.nl/UIV definities/.xlsx","")</f>
      </c>
      <c r="I261" s="1" t="s">
        <v>21</v>
      </c>
      <c r="J261" s="1" t="s">
        <v>21</v>
      </c>
      <c r="K261" s="1" t="s">
        <v>22</v>
      </c>
      <c r="L261" s="1" t="s">
        <v>797</v>
      </c>
      <c r="M261" s="1" t="s">
        <v>90</v>
      </c>
      <c r="N261" s="1" t="s">
        <v>21</v>
      </c>
    </row>
    <row r="262">
      <c r="A262" s="1" t="s">
        <v>798</v>
      </c>
      <c r="B262" s="1" t="s">
        <v>799</v>
      </c>
      <c r="C262" s="1" t="s">
        <v>733</v>
      </c>
      <c r="D262" s="1" t="s">
        <v>794</v>
      </c>
      <c r="E262" s="1" t="s">
        <v>104</v>
      </c>
      <c r="F262" s="1" t="s">
        <v>19</v>
      </c>
      <c r="G262" s="1" t="s">
        <v>34</v>
      </c>
      <c r="H262" s="2" t="str">
        <f>HYPERLINK("https://documenten.awisoftware.nl/UIV definities/0600.xlsx","#0600")</f>
        <v>#0600</v>
      </c>
      <c r="I262" s="1" t="s">
        <v>21</v>
      </c>
      <c r="J262" s="1" t="s">
        <v>60</v>
      </c>
      <c r="K262" s="1" t="s">
        <v>96</v>
      </c>
      <c r="L262" s="1" t="s">
        <v>21</v>
      </c>
      <c r="M262" s="1" t="s">
        <v>50</v>
      </c>
      <c r="N262" s="1" t="s">
        <v>21</v>
      </c>
    </row>
    <row r="263">
      <c r="A263" s="1" t="s">
        <v>800</v>
      </c>
      <c r="B263" s="1" t="s">
        <v>801</v>
      </c>
      <c r="C263" s="1" t="s">
        <v>733</v>
      </c>
      <c r="D263" s="1" t="s">
        <v>794</v>
      </c>
      <c r="E263" s="1" t="s">
        <v>107</v>
      </c>
      <c r="F263" s="1" t="s">
        <v>19</v>
      </c>
      <c r="G263" s="1" t="s">
        <v>34</v>
      </c>
      <c r="H263" s="2" t="str">
        <f>HYPERLINK("https://documenten.awisoftware.nl/UIV definities/0482.xlsx","#0482")</f>
        <v>#0482</v>
      </c>
      <c r="I263" s="1" t="s">
        <v>21</v>
      </c>
      <c r="J263" s="1" t="s">
        <v>60</v>
      </c>
      <c r="K263" s="1" t="s">
        <v>22</v>
      </c>
      <c r="L263" s="1" t="s">
        <v>108</v>
      </c>
      <c r="M263" s="1" t="s">
        <v>45</v>
      </c>
      <c r="N263" s="1" t="s">
        <v>21</v>
      </c>
    </row>
    <row r="264">
      <c r="A264" s="1" t="s">
        <v>802</v>
      </c>
      <c r="B264" s="1" t="s">
        <v>803</v>
      </c>
      <c r="C264" s="1" t="s">
        <v>733</v>
      </c>
      <c r="D264" s="1" t="s">
        <v>794</v>
      </c>
      <c r="E264" s="1" t="s">
        <v>69</v>
      </c>
      <c r="F264" s="1" t="s">
        <v>19</v>
      </c>
      <c r="G264" s="1" t="s">
        <v>20</v>
      </c>
      <c r="H264" s="2" t="str">
        <f>HYPERLINK("https://documenten.awisoftware.nl/UIV definities/0453.xlsx","#0453")</f>
        <v>#0453</v>
      </c>
      <c r="I264" s="1" t="s">
        <v>21</v>
      </c>
      <c r="J264" s="2" t="str">
        <f>HYPERLINK("https://verzekeringskaarten.nl/nationale-nederlanden/beroepsaansprakelijkheidsverzekering","Beroepsaansprakelijkheidsverzekering")</f>
        <v>Beroepsaansprakelijkheidsverzekering</v>
      </c>
      <c r="K264" s="1" t="s">
        <v>22</v>
      </c>
      <c r="L264" s="1" t="s">
        <v>804</v>
      </c>
      <c r="M264" s="1" t="s">
        <v>167</v>
      </c>
      <c r="N264" s="1" t="s">
        <v>21</v>
      </c>
    </row>
    <row r="265">
      <c r="A265" s="1" t="s">
        <v>805</v>
      </c>
      <c r="B265" s="1" t="s">
        <v>806</v>
      </c>
      <c r="C265" s="1" t="s">
        <v>733</v>
      </c>
      <c r="D265" s="1" t="s">
        <v>807</v>
      </c>
      <c r="E265" s="1" t="s">
        <v>18</v>
      </c>
      <c r="F265" s="1" t="s">
        <v>19</v>
      </c>
      <c r="G265" s="1" t="s">
        <v>20</v>
      </c>
      <c r="H265" s="2" t="str">
        <f>HYPERLINK("https://documenten.awisoftware.nl/UIV definities/.xlsx","")</f>
      </c>
      <c r="I265" s="1" t="s">
        <v>21</v>
      </c>
      <c r="J265" s="2" t="str">
        <f>HYPERLINK("https://verzekeringskaarten.nl/aig/mlc","Bestuurdersaansprakelijkheidsverzekering")</f>
        <v>Bestuurdersaansprakelijkheidsverzekering</v>
      </c>
      <c r="K265" s="1" t="s">
        <v>22</v>
      </c>
      <c r="L265" s="1" t="s">
        <v>540</v>
      </c>
      <c r="M265" s="1" t="s">
        <v>45</v>
      </c>
      <c r="N265" s="1" t="s">
        <v>21</v>
      </c>
    </row>
    <row r="266">
      <c r="A266" s="1" t="s">
        <v>808</v>
      </c>
      <c r="B266" s="1" t="s">
        <v>809</v>
      </c>
      <c r="C266" s="1" t="s">
        <v>733</v>
      </c>
      <c r="D266" s="1" t="s">
        <v>807</v>
      </c>
      <c r="E266" s="1" t="s">
        <v>18</v>
      </c>
      <c r="F266" s="1" t="s">
        <v>19</v>
      </c>
      <c r="G266" s="1" t="s">
        <v>20</v>
      </c>
      <c r="H266" s="2" t="str">
        <f>HYPERLINK("https://documenten.awisoftware.nl/UIV definities/.xlsx","")</f>
      </c>
      <c r="I266" s="1" t="s">
        <v>21</v>
      </c>
      <c r="J266" s="2" t="str">
        <f>HYPERLINK("https://verzekeringskaarten.nl/aig/mlc","Bestuurdersaansprakelijkheidsverzekering")</f>
        <v>Bestuurdersaansprakelijkheidsverzekering</v>
      </c>
      <c r="K266" s="1" t="s">
        <v>22</v>
      </c>
      <c r="L266" s="1" t="s">
        <v>540</v>
      </c>
      <c r="M266" s="1" t="s">
        <v>272</v>
      </c>
      <c r="N266" s="1" t="s">
        <v>21</v>
      </c>
    </row>
    <row r="267">
      <c r="A267" s="1" t="s">
        <v>810</v>
      </c>
      <c r="B267" s="1" t="s">
        <v>811</v>
      </c>
      <c r="C267" s="1" t="s">
        <v>733</v>
      </c>
      <c r="D267" s="1" t="s">
        <v>807</v>
      </c>
      <c r="E267" s="1" t="s">
        <v>18</v>
      </c>
      <c r="F267" s="1" t="s">
        <v>19</v>
      </c>
      <c r="G267" s="1" t="s">
        <v>34</v>
      </c>
      <c r="H267" s="2" t="str">
        <f>HYPERLINK("https://documenten.awisoftware.nl/UIV definities/0567.xlsx","#0567")</f>
        <v>#0567</v>
      </c>
      <c r="I267" s="1" t="s">
        <v>21</v>
      </c>
      <c r="J267" s="1" t="s">
        <v>21</v>
      </c>
      <c r="K267" s="1" t="s">
        <v>96</v>
      </c>
      <c r="L267" s="1" t="s">
        <v>21</v>
      </c>
      <c r="M267" s="1" t="s">
        <v>97</v>
      </c>
      <c r="N267" s="1" t="s">
        <v>21</v>
      </c>
    </row>
    <row r="268">
      <c r="A268" s="1" t="s">
        <v>812</v>
      </c>
      <c r="B268" s="1" t="s">
        <v>813</v>
      </c>
      <c r="C268" s="1" t="s">
        <v>733</v>
      </c>
      <c r="D268" s="1" t="s">
        <v>807</v>
      </c>
      <c r="E268" s="1" t="s">
        <v>104</v>
      </c>
      <c r="F268" s="1" t="s">
        <v>19</v>
      </c>
      <c r="G268" s="1" t="s">
        <v>34</v>
      </c>
      <c r="H268" s="2" t="str">
        <f>HYPERLINK("https://documenten.awisoftware.nl/UIV definities/0599.xlsx","#0599")</f>
        <v>#0599</v>
      </c>
      <c r="I268" s="1" t="s">
        <v>21</v>
      </c>
      <c r="J268" s="1" t="s">
        <v>60</v>
      </c>
      <c r="K268" s="1" t="s">
        <v>96</v>
      </c>
      <c r="L268" s="1" t="s">
        <v>21</v>
      </c>
      <c r="M268" s="1" t="s">
        <v>90</v>
      </c>
      <c r="N268" s="1" t="s">
        <v>21</v>
      </c>
    </row>
    <row r="269">
      <c r="A269" s="1" t="s">
        <v>814</v>
      </c>
      <c r="B269" s="1" t="s">
        <v>815</v>
      </c>
      <c r="C269" s="1" t="s">
        <v>733</v>
      </c>
      <c r="D269" s="1" t="s">
        <v>807</v>
      </c>
      <c r="E269" s="1" t="s">
        <v>107</v>
      </c>
      <c r="F269" s="1" t="s">
        <v>19</v>
      </c>
      <c r="G269" s="1" t="s">
        <v>34</v>
      </c>
      <c r="H269" s="2" t="str">
        <f>HYPERLINK("https://documenten.awisoftware.nl/UIV definities/0424.xlsx","#0424")</f>
        <v>#0424</v>
      </c>
      <c r="I269" s="1" t="s">
        <v>21</v>
      </c>
      <c r="J269" s="1" t="s">
        <v>60</v>
      </c>
      <c r="K269" s="1" t="s">
        <v>22</v>
      </c>
      <c r="L269" s="1" t="s">
        <v>108</v>
      </c>
      <c r="M269" s="1" t="s">
        <v>45</v>
      </c>
      <c r="N269" s="1" t="s">
        <v>21</v>
      </c>
    </row>
    <row r="270">
      <c r="A270" s="1" t="s">
        <v>816</v>
      </c>
      <c r="B270" s="1" t="s">
        <v>817</v>
      </c>
      <c r="C270" s="1" t="s">
        <v>733</v>
      </c>
      <c r="D270" s="1" t="s">
        <v>807</v>
      </c>
      <c r="E270" s="1" t="s">
        <v>38</v>
      </c>
      <c r="F270" s="1" t="s">
        <v>19</v>
      </c>
      <c r="G270" s="1" t="s">
        <v>34</v>
      </c>
      <c r="H270" s="2" t="str">
        <f>HYPERLINK("https://documenten.awisoftware.nl/UIV definities/0605.xlsx","#0605")</f>
        <v>#0605</v>
      </c>
      <c r="I270" s="1" t="s">
        <v>21</v>
      </c>
      <c r="J270" s="2" t="str">
        <f>HYPERLINK("https://verzekeringskaarten.nl/zurich-benelux/bestuurdersaansprakelijkheidsverzekering","Bestuurdersaansprakelijkheidsverzekering")</f>
        <v>Bestuurdersaansprakelijkheidsverzekering</v>
      </c>
      <c r="K270" s="1" t="s">
        <v>22</v>
      </c>
      <c r="L270" s="1" t="s">
        <v>35</v>
      </c>
      <c r="M270" s="1" t="s">
        <v>50</v>
      </c>
      <c r="N270" s="1" t="s">
        <v>21</v>
      </c>
    </row>
    <row r="271">
      <c r="A271" s="1" t="s">
        <v>818</v>
      </c>
      <c r="B271" s="1" t="s">
        <v>819</v>
      </c>
      <c r="C271" s="1" t="s">
        <v>733</v>
      </c>
      <c r="D271" s="1" t="s">
        <v>820</v>
      </c>
      <c r="E271" s="1" t="s">
        <v>18</v>
      </c>
      <c r="F271" s="1" t="s">
        <v>19</v>
      </c>
      <c r="G271" s="1" t="s">
        <v>34</v>
      </c>
      <c r="H271" s="2" t="str">
        <f>HYPERLINK("https://documenten.awisoftware.nl/UIV definities/.xlsx","")</f>
      </c>
      <c r="I271" s="1" t="s">
        <v>21</v>
      </c>
      <c r="J271" s="1" t="s">
        <v>21</v>
      </c>
      <c r="K271" s="1" t="s">
        <v>96</v>
      </c>
      <c r="L271" s="1" t="s">
        <v>21</v>
      </c>
      <c r="M271" s="1" t="s">
        <v>97</v>
      </c>
      <c r="N271" s="1" t="s">
        <v>21</v>
      </c>
    </row>
    <row r="272">
      <c r="A272" s="1" t="s">
        <v>821</v>
      </c>
      <c r="B272" s="1" t="s">
        <v>822</v>
      </c>
      <c r="C272" s="1" t="s">
        <v>733</v>
      </c>
      <c r="D272" s="1" t="s">
        <v>820</v>
      </c>
      <c r="E272" s="1" t="s">
        <v>18</v>
      </c>
      <c r="F272" s="1" t="s">
        <v>19</v>
      </c>
      <c r="G272" s="1" t="s">
        <v>20</v>
      </c>
      <c r="H272" s="2" t="str">
        <f>HYPERLINK("https://documenten.awisoftware.nl/UIV definities/.xlsx","")</f>
      </c>
      <c r="I272" s="1" t="s">
        <v>21</v>
      </c>
      <c r="J272" s="2" t="str">
        <f>HYPERLINK("https://verzekeringskaarten.nl/aig/cyber-verzekering","Cyberverzekering")</f>
        <v>Cyberverzekering</v>
      </c>
      <c r="K272" s="1" t="s">
        <v>22</v>
      </c>
      <c r="L272" s="1" t="s">
        <v>823</v>
      </c>
      <c r="M272" s="1" t="s">
        <v>24</v>
      </c>
      <c r="N272" s="1" t="s">
        <v>21</v>
      </c>
    </row>
    <row r="273">
      <c r="A273" s="1" t="s">
        <v>824</v>
      </c>
      <c r="B273" s="1" t="s">
        <v>825</v>
      </c>
      <c r="C273" s="1" t="s">
        <v>733</v>
      </c>
      <c r="D273" s="1" t="s">
        <v>820</v>
      </c>
      <c r="E273" s="1" t="s">
        <v>33</v>
      </c>
      <c r="F273" s="1" t="s">
        <v>19</v>
      </c>
      <c r="G273" s="1" t="s">
        <v>34</v>
      </c>
      <c r="H273" s="2" t="str">
        <f>HYPERLINK("https://documenten.awisoftware.nl/UIV definities/.xlsx","")</f>
      </c>
      <c r="I273" s="1" t="s">
        <v>21</v>
      </c>
      <c r="J273" s="1" t="s">
        <v>21</v>
      </c>
      <c r="K273" s="1" t="s">
        <v>22</v>
      </c>
      <c r="L273" s="1" t="s">
        <v>797</v>
      </c>
      <c r="M273" s="1" t="s">
        <v>90</v>
      </c>
      <c r="N273" s="1" t="s">
        <v>21</v>
      </c>
    </row>
    <row r="274">
      <c r="A274" s="1" t="s">
        <v>826</v>
      </c>
      <c r="B274" s="1" t="s">
        <v>827</v>
      </c>
      <c r="C274" s="1" t="s">
        <v>733</v>
      </c>
      <c r="D274" s="1" t="s">
        <v>828</v>
      </c>
      <c r="E274" s="1" t="s">
        <v>42</v>
      </c>
      <c r="F274" s="1" t="s">
        <v>19</v>
      </c>
      <c r="G274" s="1" t="s">
        <v>34</v>
      </c>
      <c r="H274" s="2" t="str">
        <f>HYPERLINK("https://documenten.awisoftware.nl/UIV definities/0488.xlsx","#0488")</f>
        <v>#0488</v>
      </c>
      <c r="I274" s="1" t="s">
        <v>21</v>
      </c>
      <c r="J274" s="2" t="str">
        <f>HYPERLINK("https://verzekeringskaarten.nl/zevenwouden/milieuschade-msvb-2024","Milieuschadeverzekering")</f>
        <v>Milieuschadeverzekering</v>
      </c>
      <c r="K274" s="1" t="s">
        <v>96</v>
      </c>
      <c r="L274" s="1" t="s">
        <v>21</v>
      </c>
      <c r="M274" s="1" t="s">
        <v>50</v>
      </c>
      <c r="N274" s="1" t="s">
        <v>21</v>
      </c>
    </row>
    <row r="275">
      <c r="A275" s="1" t="s">
        <v>829</v>
      </c>
      <c r="B275" s="1" t="s">
        <v>830</v>
      </c>
      <c r="C275" s="1" t="s">
        <v>733</v>
      </c>
      <c r="D275" s="1" t="s">
        <v>828</v>
      </c>
      <c r="E275" s="1" t="s">
        <v>53</v>
      </c>
      <c r="F275" s="1" t="s">
        <v>19</v>
      </c>
      <c r="G275" s="1" t="s">
        <v>20</v>
      </c>
      <c r="H275" s="2" t="str">
        <f>HYPERLINK("https://documenten.awisoftware.nl/UIV definities/0397.xlsx","#0397")</f>
        <v>#0397</v>
      </c>
      <c r="I275" s="1" t="s">
        <v>21</v>
      </c>
      <c r="J275" s="2" t="str">
        <f>HYPERLINK("https://verzekeringskaarten.nl/asr/milieuschade","Milieuschadeverzekering")</f>
        <v>Milieuschadeverzekering</v>
      </c>
      <c r="K275" s="1" t="s">
        <v>22</v>
      </c>
      <c r="L275" s="1" t="s">
        <v>418</v>
      </c>
      <c r="M275" s="1" t="s">
        <v>219</v>
      </c>
      <c r="N275" s="1" t="s">
        <v>21</v>
      </c>
    </row>
    <row r="276">
      <c r="A276" s="1" t="s">
        <v>831</v>
      </c>
      <c r="B276" s="1" t="s">
        <v>832</v>
      </c>
      <c r="C276" s="1" t="s">
        <v>733</v>
      </c>
      <c r="D276" s="1" t="s">
        <v>828</v>
      </c>
      <c r="E276" s="1" t="s">
        <v>27</v>
      </c>
      <c r="F276" s="1" t="s">
        <v>19</v>
      </c>
      <c r="G276" s="1" t="s">
        <v>28</v>
      </c>
      <c r="H276" s="2" t="str">
        <f>HYPERLINK("https://documenten.awisoftware.nl/UIV definities/0510.xlsx","#0510")</f>
        <v>#0510</v>
      </c>
      <c r="I276" s="1" t="s">
        <v>21</v>
      </c>
      <c r="J276" s="2" t="str">
        <f>HYPERLINK("https://verzekeringskaarten.nl/amlin/milieuschadeverzekering","Milieuschadeverzekering")</f>
        <v>Milieuschadeverzekering</v>
      </c>
      <c r="K276" s="1" t="s">
        <v>96</v>
      </c>
      <c r="L276" s="1" t="s">
        <v>21</v>
      </c>
      <c r="M276" s="1" t="s">
        <v>90</v>
      </c>
      <c r="N276" s="1" t="s">
        <v>21</v>
      </c>
    </row>
    <row r="277">
      <c r="A277" s="1" t="s">
        <v>833</v>
      </c>
      <c r="B277" s="1" t="s">
        <v>834</v>
      </c>
      <c r="C277" s="1" t="s">
        <v>733</v>
      </c>
      <c r="D277" s="1" t="s">
        <v>828</v>
      </c>
      <c r="E277" s="1" t="s">
        <v>69</v>
      </c>
      <c r="F277" s="1" t="s">
        <v>19</v>
      </c>
      <c r="G277" s="1" t="s">
        <v>28</v>
      </c>
      <c r="H277" s="2" t="str">
        <f>HYPERLINK("https://documenten.awisoftware.nl/UIV definities/0412.xlsx","#0412")</f>
        <v>#0412</v>
      </c>
      <c r="I277" s="1" t="s">
        <v>21</v>
      </c>
      <c r="J277" s="2" t="str">
        <f>HYPERLINK("https://verzekeringskaarten.nl/nationale-nederlanden/milieuschadeverzekering-zekerheidspakket","Milieuschadeverzekering")</f>
        <v>Milieuschadeverzekering</v>
      </c>
      <c r="K277" s="1" t="s">
        <v>22</v>
      </c>
      <c r="L277" s="1" t="s">
        <v>835</v>
      </c>
      <c r="M277" s="1" t="s">
        <v>75</v>
      </c>
      <c r="N277" s="1" t="s">
        <v>21</v>
      </c>
    </row>
    <row r="278">
      <c r="A278" s="1" t="s">
        <v>836</v>
      </c>
      <c r="B278" s="1" t="s">
        <v>837</v>
      </c>
      <c r="C278" s="1" t="s">
        <v>733</v>
      </c>
      <c r="D278" s="1" t="s">
        <v>828</v>
      </c>
      <c r="E278" s="1" t="s">
        <v>364</v>
      </c>
      <c r="F278" s="1" t="s">
        <v>19</v>
      </c>
      <c r="G278" s="1" t="s">
        <v>34</v>
      </c>
      <c r="H278" s="2" t="str">
        <f>HYPERLINK("https://documenten.awisoftware.nl/UIV definities/0493.xlsx","#0493")</f>
        <v>#0493</v>
      </c>
      <c r="I278" s="1" t="s">
        <v>21</v>
      </c>
      <c r="J278" s="2" t="str">
        <f>HYPERLINK("https://verzekeringskaarten.nl/rhionversicherung/milieuschadeverzekering","Milieuschadeverzekering")</f>
        <v>Milieuschadeverzekering</v>
      </c>
      <c r="K278" s="1" t="s">
        <v>22</v>
      </c>
      <c r="L278" s="1" t="s">
        <v>558</v>
      </c>
      <c r="M278" s="1" t="s">
        <v>272</v>
      </c>
      <c r="N278" s="1" t="s">
        <v>21</v>
      </c>
    </row>
    <row r="279">
      <c r="A279" s="1" t="s">
        <v>838</v>
      </c>
      <c r="B279" s="1" t="s">
        <v>839</v>
      </c>
      <c r="C279" s="1" t="s">
        <v>733</v>
      </c>
      <c r="D279" s="1" t="s">
        <v>840</v>
      </c>
      <c r="E279" s="1" t="s">
        <v>53</v>
      </c>
      <c r="F279" s="1" t="s">
        <v>19</v>
      </c>
      <c r="G279" s="1" t="s">
        <v>20</v>
      </c>
      <c r="H279" s="2" t="str">
        <f>HYPERLINK("https://documenten.awisoftware.nl/UIV definities/0405.xlsx","#0405")</f>
        <v>#0405</v>
      </c>
      <c r="I279" s="1" t="s">
        <v>21</v>
      </c>
      <c r="J279" s="2" t="str">
        <f>HYPERLINK("https://verzekeringskaarten.nl/asr/verkeersschadeverzekering-voor-werknemers","Werkgeversaansprakelijkheid voor bestuurders van motorrijtuigen")</f>
        <v>Werkgeversaansprakelijkheid voor bestuurders van motorrijtuigen</v>
      </c>
      <c r="K279" s="1" t="s">
        <v>22</v>
      </c>
      <c r="L279" s="1" t="s">
        <v>841</v>
      </c>
      <c r="M279" s="1" t="s">
        <v>207</v>
      </c>
      <c r="N279" s="1" t="s">
        <v>21</v>
      </c>
    </row>
    <row r="280">
      <c r="A280" s="1" t="s">
        <v>842</v>
      </c>
      <c r="B280" s="1" t="s">
        <v>843</v>
      </c>
      <c r="C280" s="1" t="s">
        <v>733</v>
      </c>
      <c r="D280" s="1" t="s">
        <v>844</v>
      </c>
      <c r="E280" s="1" t="s">
        <v>18</v>
      </c>
      <c r="F280" s="1" t="s">
        <v>19</v>
      </c>
      <c r="G280" s="1" t="s">
        <v>20</v>
      </c>
      <c r="H280" s="2" t="str">
        <f>HYPERLINK("https://documenten.awisoftware.nl/UIV definities/.xlsx","")</f>
      </c>
      <c r="I280" s="1" t="s">
        <v>21</v>
      </c>
      <c r="J280" s="2" t="str">
        <f>HYPERLINK("https://verzekeringskaarten.nl/aig/schadeverzekering-voor-verkeersdeelnemers","Schadeverzekering Verkeersdeelnemers")</f>
        <v>Schadeverzekering Verkeersdeelnemers</v>
      </c>
      <c r="K280" s="1" t="s">
        <v>22</v>
      </c>
      <c r="L280" s="1" t="s">
        <v>101</v>
      </c>
      <c r="M280" s="1" t="s">
        <v>24</v>
      </c>
      <c r="N280" s="1" t="s">
        <v>21</v>
      </c>
    </row>
    <row r="281">
      <c r="A281" s="1" t="s">
        <v>845</v>
      </c>
      <c r="B281" s="1" t="s">
        <v>846</v>
      </c>
      <c r="C281" s="1" t="s">
        <v>733</v>
      </c>
      <c r="D281" s="1" t="s">
        <v>844</v>
      </c>
      <c r="E281" s="1" t="s">
        <v>18</v>
      </c>
      <c r="F281" s="1" t="s">
        <v>19</v>
      </c>
      <c r="G281" s="1" t="s">
        <v>34</v>
      </c>
      <c r="H281" s="2" t="str">
        <f>HYPERLINK("https://documenten.awisoftware.nl/UIV definities/.xlsx","")</f>
      </c>
      <c r="I281" s="1" t="s">
        <v>21</v>
      </c>
      <c r="J281" s="2" t="str">
        <f>HYPERLINK("https://verzekeringskaarten.nl/aig/schadeverzekering-voor-verkeersdeelnemers","Schadeverzekering Verkeersdeelnemers")</f>
        <v>Schadeverzekering Verkeersdeelnemers</v>
      </c>
      <c r="K281" s="1" t="s">
        <v>96</v>
      </c>
      <c r="L281" s="1" t="s">
        <v>21</v>
      </c>
      <c r="M281" s="1" t="s">
        <v>97</v>
      </c>
      <c r="N281" s="1" t="s">
        <v>21</v>
      </c>
    </row>
    <row r="282">
      <c r="A282" s="1" t="s">
        <v>847</v>
      </c>
      <c r="B282" s="1" t="s">
        <v>848</v>
      </c>
      <c r="C282" s="1" t="s">
        <v>733</v>
      </c>
      <c r="D282" s="1" t="s">
        <v>849</v>
      </c>
      <c r="E282" s="1" t="s">
        <v>18</v>
      </c>
      <c r="F282" s="1" t="s">
        <v>19</v>
      </c>
      <c r="G282" s="1" t="s">
        <v>20</v>
      </c>
      <c r="H282" s="2" t="str">
        <f>HYPERLINK("https://documenten.awisoftware.nl/UIV definities/.xlsx","")</f>
      </c>
      <c r="I282" s="1" t="s">
        <v>21</v>
      </c>
      <c r="J282" s="2" t="str">
        <f>HYPERLINK("https://verzekeringskaarten.nl/aig/wegas-plus","Werkgeversaansprakelijkheid voor bestuurders van motorrijtuigen")</f>
        <v>Werkgeversaansprakelijkheid voor bestuurders van motorrijtuigen</v>
      </c>
      <c r="K282" s="1" t="s">
        <v>22</v>
      </c>
      <c r="L282" s="1" t="s">
        <v>101</v>
      </c>
      <c r="M282" s="1" t="s">
        <v>24</v>
      </c>
      <c r="N282" s="1" t="s">
        <v>21</v>
      </c>
    </row>
    <row r="283">
      <c r="A283" s="1" t="s">
        <v>850</v>
      </c>
      <c r="B283" s="1" t="s">
        <v>851</v>
      </c>
      <c r="C283" s="1" t="s">
        <v>733</v>
      </c>
      <c r="D283" s="1" t="s">
        <v>849</v>
      </c>
      <c r="E283" s="1" t="s">
        <v>18</v>
      </c>
      <c r="F283" s="1" t="s">
        <v>19</v>
      </c>
      <c r="G283" s="1" t="s">
        <v>34</v>
      </c>
      <c r="H283" s="2" t="str">
        <f>HYPERLINK("https://documenten.awisoftware.nl/UIV definities/.xlsx","")</f>
      </c>
      <c r="I283" s="1" t="s">
        <v>21</v>
      </c>
      <c r="J283" s="2" t="str">
        <f>HYPERLINK("https://verzekeringskaarten.nl/aig/wegas-plus","Werkgeversaansprakelijkheid voor bestuurders van motorrijtuigen")</f>
        <v>Werkgeversaansprakelijkheid voor bestuurders van motorrijtuigen</v>
      </c>
      <c r="K283" s="1" t="s">
        <v>96</v>
      </c>
      <c r="L283" s="1" t="s">
        <v>21</v>
      </c>
      <c r="M283" s="1" t="s">
        <v>97</v>
      </c>
      <c r="N283" s="1" t="s">
        <v>21</v>
      </c>
    </row>
    <row r="284">
      <c r="A284" s="1" t="s">
        <v>852</v>
      </c>
      <c r="B284" s="1" t="s">
        <v>853</v>
      </c>
      <c r="C284" s="1" t="s">
        <v>854</v>
      </c>
      <c r="D284" s="1" t="s">
        <v>855</v>
      </c>
      <c r="E284" s="1" t="s">
        <v>69</v>
      </c>
      <c r="F284" s="1" t="s">
        <v>19</v>
      </c>
      <c r="G284" s="1" t="s">
        <v>20</v>
      </c>
      <c r="H284" s="2" t="str">
        <f>HYPERLINK("https://documenten.awisoftware.nl/UIV definities/0347.xlsx","#0347")</f>
        <v>#0347</v>
      </c>
      <c r="I284" s="1" t="s">
        <v>21</v>
      </c>
      <c r="J284" s="2" t="str">
        <f>HYPERLINK("https://verzekeringskaarten.nl/nationale-nederlanden/geldverzekering","Geldverzekering")</f>
        <v>Geldverzekering</v>
      </c>
      <c r="K284" s="1" t="s">
        <v>22</v>
      </c>
      <c r="L284" s="1" t="s">
        <v>466</v>
      </c>
      <c r="M284" s="1" t="s">
        <v>207</v>
      </c>
      <c r="N284" s="1" t="s">
        <v>21</v>
      </c>
    </row>
    <row r="285">
      <c r="A285" s="1" t="s">
        <v>856</v>
      </c>
      <c r="B285" s="1" t="s">
        <v>857</v>
      </c>
      <c r="C285" s="1" t="s">
        <v>858</v>
      </c>
      <c r="D285" s="1" t="s">
        <v>859</v>
      </c>
      <c r="E285" s="1" t="s">
        <v>53</v>
      </c>
      <c r="F285" s="1" t="s">
        <v>43</v>
      </c>
      <c r="G285" s="1" t="s">
        <v>20</v>
      </c>
      <c r="H285" s="2" t="str">
        <f>HYPERLINK("https://documenten.awisoftware.nl/UIV definities/0200.xlsx","#0200")</f>
        <v>#0200</v>
      </c>
      <c r="I285" s="1" t="s">
        <v>21</v>
      </c>
      <c r="J285" s="2" t="str">
        <f>HYPERLINK("https://verzekeringskaarten.nl/asr/Rechtsbijstandverzekering-Verkeersdeelnemers","Verkeersrechtsbijstandverzekering")</f>
        <v>Verkeersrechtsbijstandverzekering</v>
      </c>
      <c r="K285" s="1" t="s">
        <v>22</v>
      </c>
      <c r="L285" s="1" t="s">
        <v>860</v>
      </c>
      <c r="M285" s="1" t="s">
        <v>181</v>
      </c>
      <c r="N285" s="1" t="s">
        <v>21</v>
      </c>
    </row>
    <row r="286">
      <c r="A286" s="1" t="s">
        <v>861</v>
      </c>
      <c r="B286" s="1" t="s">
        <v>862</v>
      </c>
      <c r="C286" s="1" t="s">
        <v>858</v>
      </c>
      <c r="D286" s="1" t="s">
        <v>859</v>
      </c>
      <c r="E286" s="1" t="s">
        <v>863</v>
      </c>
      <c r="F286" s="1" t="s">
        <v>43</v>
      </c>
      <c r="G286" s="1" t="s">
        <v>20</v>
      </c>
      <c r="H286" s="2" t="str">
        <f>HYPERLINK("https://documenten.awisoftware.nl/UIV definities/0202.xlsx","#0202")</f>
        <v>#0202</v>
      </c>
      <c r="I286" s="1" t="s">
        <v>21</v>
      </c>
      <c r="J286" s="2" t="str">
        <f>HYPERLINK("https://verzekeringskaarten.nl/arag/MMV","Verkeersrechtsbijstandverzekering")</f>
        <v>Verkeersrechtsbijstandverzekering</v>
      </c>
      <c r="K286" s="1" t="s">
        <v>22</v>
      </c>
      <c r="L286" s="1" t="s">
        <v>864</v>
      </c>
      <c r="M286" s="1" t="s">
        <v>75</v>
      </c>
      <c r="N286" s="1" t="s">
        <v>21</v>
      </c>
    </row>
    <row r="287">
      <c r="A287" s="1" t="s">
        <v>865</v>
      </c>
      <c r="B287" s="1" t="s">
        <v>866</v>
      </c>
      <c r="C287" s="1" t="s">
        <v>858</v>
      </c>
      <c r="D287" s="1" t="s">
        <v>859</v>
      </c>
      <c r="E287" s="1" t="s">
        <v>867</v>
      </c>
      <c r="F287" s="1" t="s">
        <v>43</v>
      </c>
      <c r="G287" s="1" t="s">
        <v>20</v>
      </c>
      <c r="H287" s="2" t="str">
        <f>HYPERLINK("https://documenten.awisoftware.nl/UIV definities/0188.xlsx","#0188")</f>
        <v>#0188</v>
      </c>
      <c r="I287" s="1" t="s">
        <v>21</v>
      </c>
      <c r="J287" s="1" t="s">
        <v>60</v>
      </c>
      <c r="K287" s="1" t="s">
        <v>22</v>
      </c>
      <c r="L287" s="1" t="s">
        <v>868</v>
      </c>
      <c r="M287" s="1" t="s">
        <v>219</v>
      </c>
      <c r="N287" s="1" t="s">
        <v>21</v>
      </c>
    </row>
    <row r="288">
      <c r="A288" s="1" t="s">
        <v>869</v>
      </c>
      <c r="B288" s="1" t="s">
        <v>870</v>
      </c>
      <c r="C288" s="1" t="s">
        <v>858</v>
      </c>
      <c r="D288" s="1" t="s">
        <v>859</v>
      </c>
      <c r="E288" s="1" t="s">
        <v>231</v>
      </c>
      <c r="F288" s="1" t="s">
        <v>43</v>
      </c>
      <c r="G288" s="1" t="s">
        <v>20</v>
      </c>
      <c r="H288" s="2" t="str">
        <f>HYPERLINK("https://documenten.awisoftware.nl/UIV definities/0166.xlsx","#0166")</f>
        <v>#0166</v>
      </c>
      <c r="I288" s="1" t="s">
        <v>21</v>
      </c>
      <c r="J288" s="1" t="s">
        <v>21</v>
      </c>
      <c r="K288" s="1" t="s">
        <v>96</v>
      </c>
      <c r="L288" s="1" t="s">
        <v>21</v>
      </c>
      <c r="M288" s="1" t="s">
        <v>97</v>
      </c>
      <c r="N288" s="1" t="s">
        <v>21</v>
      </c>
    </row>
    <row r="289">
      <c r="A289" s="1" t="s">
        <v>871</v>
      </c>
      <c r="B289" s="1" t="s">
        <v>872</v>
      </c>
      <c r="C289" s="1" t="s">
        <v>858</v>
      </c>
      <c r="D289" s="1" t="s">
        <v>873</v>
      </c>
      <c r="E289" s="1" t="s">
        <v>863</v>
      </c>
      <c r="F289" s="1" t="s">
        <v>19</v>
      </c>
      <c r="G289" s="1" t="s">
        <v>20</v>
      </c>
      <c r="H289" s="2" t="str">
        <f>HYPERLINK("https://documenten.awisoftware.nl/UIV definities/0445.xlsx","#0445")</f>
        <v>#0445</v>
      </c>
      <c r="I289" s="1" t="s">
        <v>21</v>
      </c>
      <c r="J289" s="2" t="str">
        <f>HYPERLINK("https://verzekeringskaarten.nl/arag/arag-prorechtcombinatie-zakelijk","Rechtsbijstandverzekering")</f>
        <v>Rechtsbijstandverzekering</v>
      </c>
      <c r="K289" s="1" t="s">
        <v>22</v>
      </c>
      <c r="L289" s="1" t="s">
        <v>874</v>
      </c>
      <c r="M289" s="1" t="s">
        <v>45</v>
      </c>
      <c r="N289" s="1" t="s">
        <v>21</v>
      </c>
    </row>
    <row r="290">
      <c r="A290" s="1" t="s">
        <v>875</v>
      </c>
      <c r="B290" s="1" t="s">
        <v>876</v>
      </c>
      <c r="C290" s="1" t="s">
        <v>858</v>
      </c>
      <c r="D290" s="1" t="s">
        <v>873</v>
      </c>
      <c r="E290" s="1" t="s">
        <v>867</v>
      </c>
      <c r="F290" s="1" t="s">
        <v>19</v>
      </c>
      <c r="G290" s="1" t="s">
        <v>28</v>
      </c>
      <c r="H290" s="2" t="str">
        <f>HYPERLINK("https://documenten.awisoftware.nl/UIV definities/0360.xlsx","#0360")</f>
        <v>#0360</v>
      </c>
      <c r="I290" s="1" t="s">
        <v>21</v>
      </c>
      <c r="J290" s="2" t="str">
        <f>HYPERLINK("https://verzekeringskaarten.nl/das/das-voor-de-zorg-beroep-en-praktijk","DAS voor de Zorg")</f>
        <v>DAS voor de Zorg</v>
      </c>
      <c r="K290" s="1" t="s">
        <v>22</v>
      </c>
      <c r="L290" s="1" t="s">
        <v>877</v>
      </c>
      <c r="M290" s="1" t="s">
        <v>50</v>
      </c>
      <c r="N290" s="1" t="s">
        <v>21</v>
      </c>
    </row>
    <row r="291">
      <c r="A291" s="1" t="s">
        <v>878</v>
      </c>
      <c r="B291" s="1" t="s">
        <v>879</v>
      </c>
      <c r="C291" s="1" t="s">
        <v>858</v>
      </c>
      <c r="D291" s="1" t="s">
        <v>873</v>
      </c>
      <c r="E291" s="1" t="s">
        <v>867</v>
      </c>
      <c r="F291" s="1" t="s">
        <v>19</v>
      </c>
      <c r="G291" s="1" t="s">
        <v>28</v>
      </c>
      <c r="H291" s="1" t="s">
        <v>413</v>
      </c>
      <c r="I291" s="1" t="s">
        <v>21</v>
      </c>
      <c r="J291" s="1" t="s">
        <v>60</v>
      </c>
      <c r="K291" s="1" t="s">
        <v>22</v>
      </c>
      <c r="L291" s="1" t="s">
        <v>648</v>
      </c>
      <c r="M291" s="1" t="s">
        <v>207</v>
      </c>
      <c r="N291" s="1" t="s">
        <v>21</v>
      </c>
    </row>
    <row r="292">
      <c r="A292" s="1" t="s">
        <v>880</v>
      </c>
      <c r="B292" s="1" t="s">
        <v>881</v>
      </c>
      <c r="C292" s="1" t="s">
        <v>858</v>
      </c>
      <c r="D292" s="1" t="s">
        <v>873</v>
      </c>
      <c r="E292" s="1" t="s">
        <v>867</v>
      </c>
      <c r="F292" s="1" t="s">
        <v>19</v>
      </c>
      <c r="G292" s="1" t="s">
        <v>28</v>
      </c>
      <c r="H292" s="2" t="str">
        <f>HYPERLINK("https://documenten.awisoftware.nl/UIV definities/0560.xlsx","#0560")</f>
        <v>#0560</v>
      </c>
      <c r="I292" s="1" t="s">
        <v>21</v>
      </c>
      <c r="J292" s="2" t="str">
        <f>HYPERLINK("https://verzekeringskaarten.nl/das/das-voor-vve","DAS voor VvE")</f>
        <v>DAS voor VvE</v>
      </c>
      <c r="K292" s="1" t="s">
        <v>22</v>
      </c>
      <c r="L292" s="1" t="s">
        <v>882</v>
      </c>
      <c r="M292" s="1" t="s">
        <v>97</v>
      </c>
      <c r="N292" s="1" t="s">
        <v>21</v>
      </c>
    </row>
    <row r="293">
      <c r="A293" s="1" t="s">
        <v>883</v>
      </c>
      <c r="B293" s="1" t="s">
        <v>884</v>
      </c>
      <c r="C293" s="1" t="s">
        <v>858</v>
      </c>
      <c r="D293" s="1" t="s">
        <v>873</v>
      </c>
      <c r="E293" s="1" t="s">
        <v>69</v>
      </c>
      <c r="F293" s="1" t="s">
        <v>19</v>
      </c>
      <c r="G293" s="1" t="s">
        <v>20</v>
      </c>
      <c r="H293" s="2" t="str">
        <f>HYPERLINK("https://documenten.awisoftware.nl/UIV definities/0455.xlsx","#0455")</f>
        <v>#0455</v>
      </c>
      <c r="I293" s="1" t="s">
        <v>21</v>
      </c>
      <c r="J293" s="2" t="str">
        <f>HYPERLINK("https://verzekeringskaarten.nl/nationale-nederlanden/rechtsbijstand-voor-bedrijven","Rechtsbijstandverzekering")</f>
        <v>Rechtsbijstandverzekering</v>
      </c>
      <c r="K293" s="1" t="s">
        <v>22</v>
      </c>
      <c r="L293" s="1" t="s">
        <v>466</v>
      </c>
      <c r="M293" s="1" t="s">
        <v>152</v>
      </c>
      <c r="N293" s="1" t="s">
        <v>21</v>
      </c>
    </row>
    <row r="294">
      <c r="A294" s="1" t="s">
        <v>885</v>
      </c>
      <c r="B294" s="1" t="s">
        <v>886</v>
      </c>
      <c r="C294" s="1" t="s">
        <v>858</v>
      </c>
      <c r="D294" s="1" t="s">
        <v>873</v>
      </c>
      <c r="E294" s="1" t="s">
        <v>81</v>
      </c>
      <c r="F294" s="1" t="s">
        <v>19</v>
      </c>
      <c r="G294" s="1" t="s">
        <v>28</v>
      </c>
      <c r="H294" s="2" t="str">
        <f>HYPERLINK("https://documenten.awisoftware.nl/UIV definities/0306.xlsx","#0306")</f>
        <v>#0306</v>
      </c>
      <c r="I294" s="1" t="s">
        <v>21</v>
      </c>
      <c r="J294" s="2" t="str">
        <f>HYPERLINK("https://verzekeringskaarten.nl/averoachmea/avero-achmea-bedrijfactiefpolis-rechtsbijstand","Rechtsbijstandverzekering")</f>
        <v>Rechtsbijstandverzekering</v>
      </c>
      <c r="K294" s="1" t="s">
        <v>96</v>
      </c>
      <c r="L294" s="1" t="s">
        <v>21</v>
      </c>
      <c r="M294" s="1" t="s">
        <v>50</v>
      </c>
      <c r="N294" s="1" t="s">
        <v>21</v>
      </c>
    </row>
    <row r="295">
      <c r="A295" s="1" t="s">
        <v>887</v>
      </c>
      <c r="B295" s="1" t="s">
        <v>888</v>
      </c>
      <c r="C295" s="1" t="s">
        <v>858</v>
      </c>
      <c r="D295" s="1" t="s">
        <v>873</v>
      </c>
      <c r="E295" s="1" t="s">
        <v>231</v>
      </c>
      <c r="F295" s="1" t="s">
        <v>19</v>
      </c>
      <c r="G295" s="1" t="s">
        <v>34</v>
      </c>
      <c r="H295" s="2" t="str">
        <f>HYPERLINK("https://documenten.awisoftware.nl/UIV definities/0305.xlsx","#0305")</f>
        <v>#0305</v>
      </c>
      <c r="I295" s="1" t="s">
        <v>21</v>
      </c>
      <c r="J295" s="2" t="str">
        <f>HYPERLINK("https://verzekeringskaarten.nl/anker/anker-eigen-jurist-polis-beroep-en-bedrijf","Rechtsbijstand")</f>
        <v>Rechtsbijstand</v>
      </c>
      <c r="K295" s="1" t="s">
        <v>22</v>
      </c>
      <c r="L295" s="1" t="s">
        <v>889</v>
      </c>
      <c r="M295" s="1" t="s">
        <v>30</v>
      </c>
      <c r="N295" s="1" t="s">
        <v>21</v>
      </c>
    </row>
    <row r="296">
      <c r="A296" s="1" t="s">
        <v>890</v>
      </c>
      <c r="B296" s="1" t="s">
        <v>891</v>
      </c>
      <c r="C296" s="1" t="s">
        <v>858</v>
      </c>
      <c r="D296" s="1" t="s">
        <v>873</v>
      </c>
      <c r="E296" s="1" t="s">
        <v>231</v>
      </c>
      <c r="F296" s="1" t="s">
        <v>19</v>
      </c>
      <c r="G296" s="1" t="s">
        <v>34</v>
      </c>
      <c r="H296" s="2" t="str">
        <f>HYPERLINK("https://documenten.awisoftware.nl/UIV definities/0313.xlsx","#0313")</f>
        <v>#0313</v>
      </c>
      <c r="I296" s="1" t="s">
        <v>21</v>
      </c>
      <c r="J296" s="2" t="str">
        <f>HYPERLINK("https://verzekeringskaarten.nl/anker/zzp","Rechtsbijstand")</f>
        <v>Rechtsbijstand</v>
      </c>
      <c r="K296" s="1" t="s">
        <v>22</v>
      </c>
      <c r="L296" s="1" t="s">
        <v>889</v>
      </c>
      <c r="M296" s="1" t="s">
        <v>90</v>
      </c>
      <c r="N296" s="1" t="s">
        <v>21</v>
      </c>
    </row>
    <row r="297">
      <c r="A297" s="1" t="s">
        <v>892</v>
      </c>
      <c r="B297" s="1" t="s">
        <v>893</v>
      </c>
      <c r="C297" s="1" t="s">
        <v>858</v>
      </c>
      <c r="D297" s="1" t="s">
        <v>894</v>
      </c>
      <c r="E297" s="1" t="s">
        <v>42</v>
      </c>
      <c r="F297" s="1" t="s">
        <v>43</v>
      </c>
      <c r="G297" s="1" t="s">
        <v>48</v>
      </c>
      <c r="H297" s="2" t="str">
        <f>HYPERLINK("https://documenten.awisoftware.nl/UIV definities/0126.xlsx","#0126")</f>
        <v>#0126</v>
      </c>
      <c r="I297" s="1" t="s">
        <v>21</v>
      </c>
      <c r="J297" s="2" t="str">
        <f>HYPERLINK("https://verzekeringskaarten.nl/zevenwouden/Rechstbijstand","Rechtsbijstandverzekering")</f>
        <v>Rechtsbijstandverzekering</v>
      </c>
      <c r="K297" s="1" t="s">
        <v>22</v>
      </c>
      <c r="L297" s="1" t="s">
        <v>895</v>
      </c>
      <c r="M297" s="1" t="s">
        <v>158</v>
      </c>
      <c r="N297" s="1" t="s">
        <v>21</v>
      </c>
    </row>
    <row r="298">
      <c r="A298" s="1" t="s">
        <v>896</v>
      </c>
      <c r="B298" s="1" t="s">
        <v>897</v>
      </c>
      <c r="C298" s="1" t="s">
        <v>858</v>
      </c>
      <c r="D298" s="1" t="s">
        <v>894</v>
      </c>
      <c r="E298" s="1" t="s">
        <v>42</v>
      </c>
      <c r="F298" s="1" t="s">
        <v>43</v>
      </c>
      <c r="G298" s="1" t="s">
        <v>34</v>
      </c>
      <c r="H298" s="2" t="str">
        <f>HYPERLINK("https://documenten.awisoftware.nl/UIV definities/0282.xlsx","#0282")</f>
        <v>#0282</v>
      </c>
      <c r="I298" s="1" t="s">
        <v>21</v>
      </c>
      <c r="J298" s="2" t="str">
        <f>HYPERLINK("https://verzekeringskaarten.nl/zevenwouden/rechtsbijstandverzekering-uit-thuis","Rechtsbijstandverzekering")</f>
        <v>Rechtsbijstandverzekering</v>
      </c>
      <c r="K298" s="1" t="s">
        <v>22</v>
      </c>
      <c r="L298" s="1" t="s">
        <v>898</v>
      </c>
      <c r="M298" s="1" t="s">
        <v>45</v>
      </c>
      <c r="N298" s="1" t="s">
        <v>21</v>
      </c>
    </row>
    <row r="299">
      <c r="A299" s="1" t="s">
        <v>899</v>
      </c>
      <c r="B299" s="1" t="s">
        <v>900</v>
      </c>
      <c r="C299" s="1" t="s">
        <v>858</v>
      </c>
      <c r="D299" s="1" t="s">
        <v>894</v>
      </c>
      <c r="E299" s="1" t="s">
        <v>53</v>
      </c>
      <c r="F299" s="1" t="s">
        <v>43</v>
      </c>
      <c r="G299" s="1" t="s">
        <v>20</v>
      </c>
      <c r="H299" s="2" t="str">
        <f>HYPERLINK("https://documenten.awisoftware.nl/UIV definities/0199.xlsx","#0199")</f>
        <v>#0199</v>
      </c>
      <c r="I299" s="1" t="s">
        <v>21</v>
      </c>
      <c r="J299" s="2" t="str">
        <f>HYPERLINK("https://verzekeringskaarten.nl/asr/Rechtsbijstandsverzekering","Rechtsbijstandverzekering")</f>
        <v>Rechtsbijstandverzekering</v>
      </c>
      <c r="K299" s="1" t="s">
        <v>22</v>
      </c>
      <c r="L299" s="1" t="s">
        <v>901</v>
      </c>
      <c r="M299" s="1" t="s">
        <v>219</v>
      </c>
      <c r="N299" s="1" t="s">
        <v>21</v>
      </c>
    </row>
    <row r="300">
      <c r="A300" s="1" t="s">
        <v>902</v>
      </c>
      <c r="B300" s="1" t="s">
        <v>903</v>
      </c>
      <c r="C300" s="1" t="s">
        <v>858</v>
      </c>
      <c r="D300" s="1" t="s">
        <v>894</v>
      </c>
      <c r="E300" s="1" t="s">
        <v>863</v>
      </c>
      <c r="F300" s="1" t="s">
        <v>43</v>
      </c>
      <c r="G300" s="1" t="s">
        <v>20</v>
      </c>
      <c r="H300" s="2" t="str">
        <f>HYPERLINK("https://documenten.awisoftware.nl/UIV definities/0229.xlsx","#0229")</f>
        <v>#0229</v>
      </c>
      <c r="I300" s="1" t="s">
        <v>21</v>
      </c>
      <c r="J300" s="2" t="str">
        <f>HYPERLINK("https://verzekeringskaarten.nl/arag/Flexpolis","Rechtsbijstandverzekering")</f>
        <v>Rechtsbijstandverzekering</v>
      </c>
      <c r="K300" s="1" t="s">
        <v>22</v>
      </c>
      <c r="L300" s="1" t="s">
        <v>904</v>
      </c>
      <c r="M300" s="1" t="s">
        <v>75</v>
      </c>
      <c r="N300" s="1" t="s">
        <v>21</v>
      </c>
    </row>
    <row r="301">
      <c r="A301" s="1" t="s">
        <v>905</v>
      </c>
      <c r="B301" s="1" t="s">
        <v>906</v>
      </c>
      <c r="C301" s="1" t="s">
        <v>858</v>
      </c>
      <c r="D301" s="1" t="s">
        <v>894</v>
      </c>
      <c r="E301" s="1" t="s">
        <v>863</v>
      </c>
      <c r="F301" s="1" t="s">
        <v>43</v>
      </c>
      <c r="G301" s="1" t="s">
        <v>28</v>
      </c>
      <c r="H301" s="1" t="s">
        <v>413</v>
      </c>
      <c r="I301" s="1" t="s">
        <v>21</v>
      </c>
      <c r="J301" s="1" t="s">
        <v>60</v>
      </c>
      <c r="K301" s="1" t="s">
        <v>22</v>
      </c>
      <c r="L301" s="1" t="s">
        <v>889</v>
      </c>
      <c r="M301" s="1" t="s">
        <v>149</v>
      </c>
      <c r="N301" s="1" t="s">
        <v>21</v>
      </c>
    </row>
    <row r="302">
      <c r="A302" s="1" t="s">
        <v>907</v>
      </c>
      <c r="B302" s="1" t="s">
        <v>908</v>
      </c>
      <c r="C302" s="1" t="s">
        <v>858</v>
      </c>
      <c r="D302" s="1" t="s">
        <v>894</v>
      </c>
      <c r="E302" s="1" t="s">
        <v>863</v>
      </c>
      <c r="F302" s="1" t="s">
        <v>43</v>
      </c>
      <c r="G302" s="1" t="s">
        <v>20</v>
      </c>
      <c r="H302" s="2" t="str">
        <f>HYPERLINK("https://documenten.awisoftware.nl/UIV definities/0102.xlsx","#0102")</f>
        <v>#0102</v>
      </c>
      <c r="I302" s="1" t="s">
        <v>21</v>
      </c>
      <c r="J302" s="2" t="str">
        <f>HYPERLINK("https://verzekeringskaarten.nl/arag/ProRechtPolis","Rechtsbijstandverzekering")</f>
        <v>Rechtsbijstandverzekering</v>
      </c>
      <c r="K302" s="1" t="s">
        <v>22</v>
      </c>
      <c r="L302" s="1" t="s">
        <v>909</v>
      </c>
      <c r="M302" s="1" t="s">
        <v>152</v>
      </c>
      <c r="N302" s="1" t="s">
        <v>21</v>
      </c>
    </row>
    <row r="303">
      <c r="A303" s="1" t="s">
        <v>56</v>
      </c>
      <c r="B303" s="1" t="s">
        <v>910</v>
      </c>
      <c r="C303" s="1" t="s">
        <v>858</v>
      </c>
      <c r="D303" s="1" t="s">
        <v>894</v>
      </c>
      <c r="E303" s="1" t="s">
        <v>262</v>
      </c>
      <c r="F303" s="1" t="s">
        <v>43</v>
      </c>
      <c r="G303" s="1" t="s">
        <v>59</v>
      </c>
      <c r="H303" s="2" t="str">
        <f>HYPERLINK("https://documenten.awisoftware.nl/UIV definities/.xlsx","")</f>
      </c>
      <c r="I303" s="1" t="s">
        <v>21</v>
      </c>
      <c r="J303" s="2" t="str">
        <f>HYPERLINK("https://verzekeringskaarten.nl/bovemij/rechtsbijstandverzekering-particulieren-white-label","Rechtsbijstandverzekering")</f>
        <v>Rechtsbijstandverzekering</v>
      </c>
      <c r="K303" s="1" t="s">
        <v>22</v>
      </c>
      <c r="L303" s="1" t="s">
        <v>264</v>
      </c>
      <c r="M303" s="1" t="s">
        <v>62</v>
      </c>
      <c r="N303" s="1" t="s">
        <v>21</v>
      </c>
    </row>
    <row r="304">
      <c r="A304" s="1" t="s">
        <v>911</v>
      </c>
      <c r="B304" s="1" t="s">
        <v>912</v>
      </c>
      <c r="C304" s="1" t="s">
        <v>858</v>
      </c>
      <c r="D304" s="1" t="s">
        <v>894</v>
      </c>
      <c r="E304" s="1" t="s">
        <v>867</v>
      </c>
      <c r="F304" s="1" t="s">
        <v>43</v>
      </c>
      <c r="G304" s="1" t="s">
        <v>20</v>
      </c>
      <c r="H304" s="2" t="str">
        <f>HYPERLINK("https://documenten.awisoftware.nl/UIV definities/0099.xlsx","#0099")</f>
        <v>#0099</v>
      </c>
      <c r="I304" s="1" t="s">
        <v>21</v>
      </c>
      <c r="J304" s="2" t="str">
        <f>HYPERLINK("https://verzekeringskaarten.nl/das/DAS-voor-Particulieren-Modulair-12114","Rechtsbijstandverzekering")</f>
        <v>Rechtsbijstandverzekering</v>
      </c>
      <c r="K304" s="1" t="s">
        <v>22</v>
      </c>
      <c r="L304" s="1" t="s">
        <v>913</v>
      </c>
      <c r="M304" s="1" t="s">
        <v>45</v>
      </c>
      <c r="N304" s="1" t="s">
        <v>21</v>
      </c>
    </row>
    <row r="305">
      <c r="A305" s="1" t="s">
        <v>914</v>
      </c>
      <c r="B305" s="1" t="s">
        <v>915</v>
      </c>
      <c r="C305" s="1" t="s">
        <v>858</v>
      </c>
      <c r="D305" s="1" t="s">
        <v>894</v>
      </c>
      <c r="E305" s="1" t="s">
        <v>867</v>
      </c>
      <c r="F305" s="1" t="s">
        <v>43</v>
      </c>
      <c r="G305" s="1" t="s">
        <v>20</v>
      </c>
      <c r="H305" s="2" t="str">
        <f>HYPERLINK("https://documenten.awisoftware.nl/UIV definities/0098.xlsx","#0098")</f>
        <v>#0098</v>
      </c>
      <c r="I305" s="1" t="s">
        <v>21</v>
      </c>
      <c r="J305" s="2" t="str">
        <f>HYPERLINK("https://verzekeringskaarten.nl/das/das-voor-particulieren-totaal","Rechtsbijstandverzekering")</f>
        <v>Rechtsbijstandverzekering</v>
      </c>
      <c r="K305" s="1" t="s">
        <v>22</v>
      </c>
      <c r="L305" s="1" t="s">
        <v>916</v>
      </c>
      <c r="M305" s="1" t="s">
        <v>124</v>
      </c>
      <c r="N305" s="1" t="s">
        <v>21</v>
      </c>
    </row>
    <row r="306">
      <c r="A306" s="1" t="s">
        <v>917</v>
      </c>
      <c r="B306" s="1" t="s">
        <v>918</v>
      </c>
      <c r="C306" s="1" t="s">
        <v>858</v>
      </c>
      <c r="D306" s="1" t="s">
        <v>894</v>
      </c>
      <c r="E306" s="1" t="s">
        <v>69</v>
      </c>
      <c r="F306" s="1" t="s">
        <v>43</v>
      </c>
      <c r="G306" s="1" t="s">
        <v>28</v>
      </c>
      <c r="H306" s="2" t="str">
        <f>HYPERLINK("https://documenten.awisoftware.nl/UIV definities/0124.xlsx","#0124")</f>
        <v>#0124</v>
      </c>
      <c r="I306" s="1" t="s">
        <v>21</v>
      </c>
      <c r="J306" s="2" t="str">
        <f>HYPERLINK("https://verzekeringskaarten.nl/nationale-nederlanden-volmacht/verzekeringskaart-rechtsbijstandverzekering","Rechtsbijstandverzekering")</f>
        <v>Rechtsbijstandverzekering</v>
      </c>
      <c r="K306" s="1" t="s">
        <v>22</v>
      </c>
      <c r="L306" s="1" t="s">
        <v>919</v>
      </c>
      <c r="M306" s="1" t="s">
        <v>181</v>
      </c>
      <c r="N306" s="1" t="s">
        <v>21</v>
      </c>
    </row>
    <row r="307">
      <c r="A307" s="1" t="s">
        <v>920</v>
      </c>
      <c r="B307" s="1" t="s">
        <v>921</v>
      </c>
      <c r="C307" s="1" t="s">
        <v>858</v>
      </c>
      <c r="D307" s="1" t="s">
        <v>894</v>
      </c>
      <c r="E307" s="1" t="s">
        <v>73</v>
      </c>
      <c r="F307" s="1" t="s">
        <v>43</v>
      </c>
      <c r="G307" s="1" t="s">
        <v>20</v>
      </c>
      <c r="H307" s="2" t="str">
        <f>HYPERLINK("https://documenten.awisoftware.nl/UIV definities/0103.xlsx","#0103")</f>
        <v>#0103</v>
      </c>
      <c r="I307" s="1" t="s">
        <v>21</v>
      </c>
      <c r="J307" s="1" t="s">
        <v>60</v>
      </c>
      <c r="K307" s="1" t="s">
        <v>22</v>
      </c>
      <c r="L307" s="1" t="s">
        <v>922</v>
      </c>
      <c r="M307" s="1" t="s">
        <v>167</v>
      </c>
      <c r="N307" s="1" t="s">
        <v>21</v>
      </c>
    </row>
    <row r="308">
      <c r="A308" s="1" t="s">
        <v>923</v>
      </c>
      <c r="B308" s="1" t="s">
        <v>924</v>
      </c>
      <c r="C308" s="1" t="s">
        <v>858</v>
      </c>
      <c r="D308" s="1" t="s">
        <v>894</v>
      </c>
      <c r="E308" s="1" t="s">
        <v>78</v>
      </c>
      <c r="F308" s="1" t="s">
        <v>43</v>
      </c>
      <c r="G308" s="1" t="s">
        <v>20</v>
      </c>
      <c r="H308" s="2" t="str">
        <f>HYPERLINK("https://documenten.awisoftware.nl/UIV definities/0105.xlsx","#0105")</f>
        <v>#0105</v>
      </c>
      <c r="I308" s="1" t="s">
        <v>21</v>
      </c>
      <c r="J308" s="1" t="s">
        <v>60</v>
      </c>
      <c r="K308" s="1" t="s">
        <v>22</v>
      </c>
      <c r="L308" s="1" t="s">
        <v>508</v>
      </c>
      <c r="M308" s="1" t="s">
        <v>50</v>
      </c>
      <c r="N308" s="1" t="s">
        <v>21</v>
      </c>
    </row>
    <row r="309">
      <c r="A309" s="1" t="s">
        <v>925</v>
      </c>
      <c r="B309" s="1" t="s">
        <v>926</v>
      </c>
      <c r="C309" s="1" t="s">
        <v>858</v>
      </c>
      <c r="D309" s="1" t="s">
        <v>894</v>
      </c>
      <c r="E309" s="1" t="s">
        <v>231</v>
      </c>
      <c r="F309" s="1" t="s">
        <v>43</v>
      </c>
      <c r="G309" s="1" t="s">
        <v>34</v>
      </c>
      <c r="H309" s="2" t="str">
        <f>HYPERLINK("https://documenten.awisoftware.nl/UIV definities/0383.xlsx","#0383")</f>
        <v>#0383</v>
      </c>
      <c r="I309" s="1" t="s">
        <v>21</v>
      </c>
      <c r="J309" s="2" t="str">
        <f>HYPERLINK("https://verzekeringskaarten.nl/anker/eigen-jurist-polis-groei","Rechtsbijstandverzekering")</f>
        <v>Rechtsbijstandverzekering</v>
      </c>
      <c r="K309" s="1" t="s">
        <v>22</v>
      </c>
      <c r="L309" s="1" t="s">
        <v>232</v>
      </c>
      <c r="M309" s="1" t="s">
        <v>152</v>
      </c>
      <c r="N309" s="1" t="s">
        <v>21</v>
      </c>
    </row>
    <row r="310">
      <c r="A310" s="1" t="s">
        <v>927</v>
      </c>
      <c r="B310" s="1" t="s">
        <v>928</v>
      </c>
      <c r="C310" s="1" t="s">
        <v>858</v>
      </c>
      <c r="D310" s="1" t="s">
        <v>894</v>
      </c>
      <c r="E310" s="1" t="s">
        <v>231</v>
      </c>
      <c r="F310" s="1" t="s">
        <v>43</v>
      </c>
      <c r="G310" s="1" t="s">
        <v>34</v>
      </c>
      <c r="H310" s="2" t="str">
        <f>HYPERLINK("https://documenten.awisoftware.nl/UIV definities/0164.xlsx","#0164")</f>
        <v>#0164</v>
      </c>
      <c r="I310" s="1" t="s">
        <v>21</v>
      </c>
      <c r="J310" s="2" t="str">
        <f>HYPERLINK("https://verzekeringskaarten.nl/anker/eigen-jurist-polis-optimaal","Rechtsbijstandverzekering Optimaal")</f>
        <v>Rechtsbijstandverzekering Optimaal</v>
      </c>
      <c r="K310" s="1" t="s">
        <v>22</v>
      </c>
      <c r="L310" s="1" t="s">
        <v>232</v>
      </c>
      <c r="M310" s="1" t="s">
        <v>152</v>
      </c>
      <c r="N310" s="1" t="s">
        <v>21</v>
      </c>
    </row>
    <row r="311">
      <c r="A311" s="1" t="s">
        <v>929</v>
      </c>
      <c r="B311" s="1" t="s">
        <v>930</v>
      </c>
      <c r="C311" s="1" t="s">
        <v>858</v>
      </c>
      <c r="D311" s="1" t="s">
        <v>894</v>
      </c>
      <c r="E311" s="1" t="s">
        <v>92</v>
      </c>
      <c r="F311" s="1" t="s">
        <v>43</v>
      </c>
      <c r="G311" s="1" t="s">
        <v>34</v>
      </c>
      <c r="H311" s="2" t="str">
        <f>HYPERLINK("https://documenten.awisoftware.nl/UIV definities/0162.xlsx","#0162")</f>
        <v>#0162</v>
      </c>
      <c r="I311" s="1" t="s">
        <v>21</v>
      </c>
      <c r="J311" s="2" t="str">
        <f>HYPERLINK("https://verzekeringskaarten.nl/unigarant/wprechtsbijstand","Rechtsbijstandsverzekering")</f>
        <v>Rechtsbijstandsverzekering</v>
      </c>
      <c r="K311" s="1" t="s">
        <v>96</v>
      </c>
      <c r="L311" s="1" t="s">
        <v>21</v>
      </c>
      <c r="M311" s="1" t="s">
        <v>97</v>
      </c>
      <c r="N311" s="1" t="s">
        <v>21</v>
      </c>
    </row>
  </sheetData>
  <autoFilter ref="A1:N311"/>
  <headerFooter>
    <oddFooter>&amp;L&amp;Z&amp;F&amp;C&amp;A</oddFooter>
  </headerFooter>
  <ignoredErrors>
    <ignoredError sqref="A1:N311" numberStoredAsText="1"/>
  </ignoredErrors>
</worksheet>
</file>

<file path=docProps/app.xml><?xml version="1.0" encoding="utf-8"?>
<Properties xmlns:vt="http://schemas.openxmlformats.org/officeDocument/2006/docPropsVTypes" xmlns="http://schemas.openxmlformats.org/officeDocument/2006/extended-properti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Productencatalogus Export</dc:title>
  <dc:creator>AWI EXPORT</dc:creator>
  <dc:description>Exported: 03/05/2024 04:29:17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